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evalee\Desktop\ÅS\Årsmöte 2023\"/>
    </mc:Choice>
  </mc:AlternateContent>
  <xr:revisionPtr revIDLastSave="0" documentId="13_ncr:1_{AD5143FF-4A1A-490C-BE39-1A4A58643CA9}" xr6:coauthVersionLast="47" xr6:coauthVersionMax="47" xr10:uidLastSave="{00000000-0000-0000-0000-000000000000}"/>
  <bookViews>
    <workbookView xWindow="-120" yWindow="-120" windowWidth="38640" windowHeight="21240" activeTab="5" xr2:uid="{00000000-000D-0000-FFFF-FFFF00000000}"/>
  </bookViews>
  <sheets>
    <sheet name="Budget föreningen 2023" sheetId="1" r:id="rId1"/>
    <sheet name="Budget fotboll" sheetId="2" r:id="rId2"/>
    <sheet name="Budget bordtennis" sheetId="5" r:id="rId3"/>
    <sheet name="Budget innebandy" sheetId="4" r:id="rId4"/>
    <sheet name="Budget skidor" sheetId="6" r:id="rId5"/>
    <sheet name="Resultat från tidigare år" sheetId="3" r:id="rId6"/>
  </sheets>
  <definedNames>
    <definedName name="_xlnm.Print_Area" localSheetId="4">'Budget skidor'!$A$1:$Q$40</definedName>
    <definedName name="_xlnm.Print_Area" localSheetId="5">'Resultat från tidigare år'!$A$2:$I$17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gpMpt5e3GDh14FnuYhm9uqo0DUhg=="/>
    </ext>
  </extLst>
</workbook>
</file>

<file path=xl/calcChain.xml><?xml version="1.0" encoding="utf-8"?>
<calcChain xmlns="http://schemas.openxmlformats.org/spreadsheetml/2006/main">
  <c r="O36" i="6" l="1"/>
  <c r="O33" i="6"/>
  <c r="O35" i="6"/>
  <c r="B29" i="4"/>
  <c r="C47" i="5"/>
  <c r="C51" i="1"/>
  <c r="C45" i="1"/>
  <c r="C39" i="1"/>
  <c r="C16" i="1"/>
  <c r="C10" i="1"/>
  <c r="C17" i="1" s="1"/>
  <c r="C59" i="2"/>
  <c r="C52" i="2"/>
  <c r="C50" i="2"/>
  <c r="C47" i="2"/>
  <c r="C21" i="2"/>
  <c r="C46" i="2"/>
  <c r="B25" i="4"/>
  <c r="B23" i="4"/>
  <c r="C42" i="5"/>
  <c r="I26" i="6"/>
  <c r="H26" i="6"/>
  <c r="O25" i="6"/>
  <c r="N26" i="6"/>
  <c r="M26" i="6"/>
  <c r="L26" i="6"/>
  <c r="K26" i="6"/>
  <c r="J26" i="6"/>
  <c r="G26" i="6"/>
  <c r="F26" i="6"/>
  <c r="E26" i="6"/>
  <c r="D26" i="6"/>
  <c r="C26" i="6"/>
  <c r="D12" i="6"/>
  <c r="E12" i="6"/>
  <c r="G12" i="6"/>
  <c r="C12" i="6"/>
  <c r="C52" i="1" l="1"/>
  <c r="C54" i="1" s="1"/>
  <c r="C72" i="1"/>
  <c r="C76" i="1" s="1"/>
  <c r="O26" i="6"/>
  <c r="G16" i="3"/>
  <c r="G17" i="3" s="1"/>
  <c r="F16" i="3"/>
  <c r="F17" i="3" s="1"/>
  <c r="E16" i="3"/>
  <c r="E17" i="3" s="1"/>
  <c r="D16" i="3"/>
  <c r="D17" i="3" s="1"/>
  <c r="C16" i="3"/>
  <c r="C17" i="3" s="1"/>
  <c r="G13" i="3"/>
  <c r="F13" i="3"/>
  <c r="E13" i="3"/>
  <c r="D13" i="3"/>
  <c r="C13" i="3"/>
  <c r="G11" i="3"/>
  <c r="F11" i="3"/>
  <c r="E11" i="3"/>
  <c r="D11" i="3"/>
  <c r="C11" i="3"/>
  <c r="G7" i="3"/>
  <c r="F7" i="3"/>
  <c r="E7" i="3"/>
  <c r="D7" i="3"/>
  <c r="C7" i="3"/>
  <c r="F6" i="3"/>
  <c r="F9" i="3" s="1"/>
  <c r="F12" i="3" s="1"/>
  <c r="F15" i="3" s="1"/>
  <c r="E6" i="3"/>
  <c r="E9" i="3" s="1"/>
  <c r="E12" i="3" s="1"/>
  <c r="E15" i="3" s="1"/>
  <c r="D6" i="3"/>
  <c r="D9" i="3" s="1"/>
  <c r="D12" i="3" s="1"/>
  <c r="D15" i="3" s="1"/>
  <c r="C6" i="3"/>
  <c r="G5" i="3"/>
  <c r="G4" i="3"/>
  <c r="G6" i="3" s="1"/>
  <c r="G9" i="3" s="1"/>
  <c r="G12" i="3" s="1"/>
  <c r="G15" i="3" s="1"/>
  <c r="H3" i="3"/>
  <c r="F12" i="6"/>
  <c r="H12" i="6"/>
  <c r="I12" i="6"/>
  <c r="J12" i="6"/>
  <c r="K12" i="6"/>
  <c r="L12" i="6"/>
  <c r="M12" i="6"/>
  <c r="N12" i="6"/>
  <c r="O2" i="6"/>
  <c r="D28" i="6"/>
  <c r="O24" i="6"/>
  <c r="O23" i="6"/>
  <c r="O22" i="6"/>
  <c r="O21" i="6"/>
  <c r="O20" i="6"/>
  <c r="O19" i="6"/>
  <c r="O18" i="6"/>
  <c r="O17" i="6"/>
  <c r="O16" i="6"/>
  <c r="O15" i="6"/>
  <c r="O14" i="6"/>
  <c r="O13" i="6"/>
  <c r="O10" i="6"/>
  <c r="O9" i="6"/>
  <c r="O8" i="6"/>
  <c r="O7" i="6"/>
  <c r="O6" i="6"/>
  <c r="O5" i="6"/>
  <c r="O4" i="6"/>
  <c r="O3" i="6"/>
  <c r="H6" i="3" l="1"/>
  <c r="H28" i="6"/>
  <c r="O12" i="6"/>
  <c r="O28" i="6" s="1"/>
  <c r="O31" i="6" s="1"/>
  <c r="O39" i="6" s="1"/>
  <c r="H17" i="3"/>
  <c r="C9" i="3"/>
  <c r="O11" i="6"/>
  <c r="L28" i="6"/>
  <c r="N28" i="6"/>
  <c r="G28" i="6"/>
  <c r="I28" i="6"/>
  <c r="F28" i="6"/>
  <c r="J28" i="6"/>
  <c r="K28" i="6"/>
  <c r="E28" i="6"/>
  <c r="C28" i="6"/>
  <c r="M28" i="6"/>
  <c r="H9" i="3" l="1"/>
  <c r="C12" i="3"/>
  <c r="C37" i="5"/>
  <c r="C17" i="5"/>
  <c r="B19" i="4"/>
  <c r="B9" i="4"/>
  <c r="C15" i="3" l="1"/>
  <c r="H15" i="3" s="1"/>
  <c r="H12" i="3"/>
  <c r="C38" i="5"/>
  <c r="C40" i="5" s="1"/>
  <c r="C56" i="1"/>
  <c r="C60" i="1" s="1"/>
  <c r="C64" i="1" s="1"/>
  <c r="C68" i="1" s="1"/>
  <c r="B21" i="4"/>
</calcChain>
</file>

<file path=xl/sharedStrings.xml><?xml version="1.0" encoding="utf-8"?>
<sst xmlns="http://schemas.openxmlformats.org/spreadsheetml/2006/main" count="328" uniqueCount="288">
  <si>
    <t>Budget för verksamhetsåret 2023 för föreningen Ås IF</t>
  </si>
  <si>
    <t xml:space="preserve">Intäkter: </t>
  </si>
  <si>
    <t xml:space="preserve">Medlemsavgifter </t>
  </si>
  <si>
    <t>Statlig bidrag  LOK stöd mm</t>
  </si>
  <si>
    <t>Kommunala bidrag LOK stöd</t>
  </si>
  <si>
    <t>Kommunalt bidrag lokal och spår</t>
  </si>
  <si>
    <t>Bingolotto</t>
  </si>
  <si>
    <t xml:space="preserve">Lönebidrag (statliga och kommunala) </t>
  </si>
  <si>
    <t>Övrigt (lokal mm) Sponsring Länsförsäkringar</t>
  </si>
  <si>
    <t>Intäkter från sektionerna</t>
  </si>
  <si>
    <t>Skidor</t>
  </si>
  <si>
    <t>Bordtennis</t>
  </si>
  <si>
    <t>Fotboll</t>
  </si>
  <si>
    <t>Innebandy</t>
  </si>
  <si>
    <t xml:space="preserve">Kostnader: </t>
  </si>
  <si>
    <t>Elkostnader</t>
  </si>
  <si>
    <t>Vatten avlopp</t>
  </si>
  <si>
    <t>Städning renhållning</t>
  </si>
  <si>
    <t>Hyra sopcotainer</t>
  </si>
  <si>
    <t xml:space="preserve">Planeriade inköp (Kansli) </t>
  </si>
  <si>
    <t>Snörröjning</t>
  </si>
  <si>
    <t>Reparation och underhåll av lokaler</t>
  </si>
  <si>
    <t xml:space="preserve">Skoterkostnader </t>
  </si>
  <si>
    <t>Representation o uppvaktning</t>
  </si>
  <si>
    <t>Kontorsmaterial</t>
  </si>
  <si>
    <t>Förbrukningsmaterial</t>
  </si>
  <si>
    <t>Porto mm</t>
  </si>
  <si>
    <t>Programvaror</t>
  </si>
  <si>
    <t>6212/6230</t>
  </si>
  <si>
    <t>Datakommunikation  / mobiltelefoni</t>
  </si>
  <si>
    <t>Företagsförsäkringar</t>
  </si>
  <si>
    <t>6530/6540</t>
  </si>
  <si>
    <t xml:space="preserve">Redovisningstjänster /it tjänster </t>
  </si>
  <si>
    <t xml:space="preserve">Föreningsavgifter </t>
  </si>
  <si>
    <t>6990/6992</t>
  </si>
  <si>
    <t xml:space="preserve">Övriga kostnader </t>
  </si>
  <si>
    <t>6570/8410</t>
  </si>
  <si>
    <t>Bankkostnader inkl ränta på lån (ränta på lån ligger även på resp sektion)</t>
  </si>
  <si>
    <t>Kostnader sektionerna</t>
  </si>
  <si>
    <t xml:space="preserve">Bordtennis  inkl ränta </t>
  </si>
  <si>
    <t xml:space="preserve">Fotboll  inkl ränta </t>
  </si>
  <si>
    <t xml:space="preserve">Innebandy inkl ränta </t>
  </si>
  <si>
    <t xml:space="preserve">Bruttolön inkl semesterlön </t>
  </si>
  <si>
    <t>Soc avg</t>
  </si>
  <si>
    <t>7411,7533,7573</t>
  </si>
  <si>
    <t>Förspremier</t>
  </si>
  <si>
    <t>7690/7699</t>
  </si>
  <si>
    <t>Övriga personalkostander inkl friskvård, förmåner mm</t>
  </si>
  <si>
    <t>Summa kostnader</t>
  </si>
  <si>
    <t xml:space="preserve">Resultat </t>
  </si>
  <si>
    <t>Arvode till styrelseledamot inkl skatt</t>
  </si>
  <si>
    <t>Resultat före avskrivningar inkl arvode till styrelsen</t>
  </si>
  <si>
    <t>Avskrivning kansliet fördelat på resp sektion</t>
  </si>
  <si>
    <t>Avskrivning konstgräset fotboll</t>
  </si>
  <si>
    <t>Resultat efter avskrivningar</t>
  </si>
  <si>
    <t>Föreningens kassaflöde</t>
  </si>
  <si>
    <t>Kassa IB 2023</t>
  </si>
  <si>
    <t>Överskott/underskott 2023</t>
  </si>
  <si>
    <t>Amortering kansliet</t>
  </si>
  <si>
    <t>Kassa UB 2023</t>
  </si>
  <si>
    <t>Avskrivning kansliet</t>
  </si>
  <si>
    <t>Resultat efter avskrivning</t>
  </si>
  <si>
    <t>Fotbollens kassaflöde</t>
  </si>
  <si>
    <t>Kassa samt andra fordringar/skulder som hör till fotbollen</t>
  </si>
  <si>
    <t>Amortering konstgräset</t>
  </si>
  <si>
    <t>Läggs till manuellt, 36 000 kr/år</t>
  </si>
  <si>
    <t>Avskrivningar konstgräset</t>
  </si>
  <si>
    <t>Avskrivningar kansliet</t>
  </si>
  <si>
    <t>Kommer ej med i resultatrapporterna, läggs till manuellt, ca 11 310 kr /år</t>
  </si>
  <si>
    <t>Budget Fotbollssektionen 2023</t>
  </si>
  <si>
    <t>Intäkter fotbollen</t>
  </si>
  <si>
    <t>Budget</t>
  </si>
  <si>
    <t>Beskrivning</t>
  </si>
  <si>
    <t>Avdrag Lagkassor som intäktsfördes 2022 som tillhör lagen</t>
  </si>
  <si>
    <t>Lagkassesaldo per 2022-12-31, tillhör lagen</t>
  </si>
  <si>
    <t>Intäkter gemensamma</t>
  </si>
  <si>
    <t>Återsökta medel från RF Sisu interna utbildningar. Oftast betalar de fakturorna direkt och det blir ingen intäkt. Här bör vi bara ha en intäkt ifall vi vill lägga in motsvarande kostnader för utbildningarna. Annars tänker vi att det blir +/- 0 kr</t>
  </si>
  <si>
    <t>Intäkter Fotbollsskola anm.avg</t>
  </si>
  <si>
    <t>Intäkter Åscupen</t>
  </si>
  <si>
    <t>Se fliken "Sponsor och cup"</t>
  </si>
  <si>
    <t>Intäkter Seniorlag</t>
  </si>
  <si>
    <t>Spelaravgifter+eget arbete, se egen budget</t>
  </si>
  <si>
    <t>Intäkter spelavgifter pojk och flicklag 7-15 år</t>
  </si>
  <si>
    <t>Avstämt mot antal i Sportadmin- se "spelaravgifter"</t>
  </si>
  <si>
    <t>Intäkter Damlag</t>
  </si>
  <si>
    <t>Fikaförsäljning ska täcka kostnader vid match på Hovängen</t>
  </si>
  <si>
    <t>Intäkter Futsalcup</t>
  </si>
  <si>
    <t>U16-17</t>
  </si>
  <si>
    <t>Spelaravgifter - se egen budget</t>
  </si>
  <si>
    <t>Sponsring konstgräs</t>
  </si>
  <si>
    <t>Kto 1181 i BR tills konstgräsplanen är klar</t>
  </si>
  <si>
    <t>Sponsring till fotbollen</t>
  </si>
  <si>
    <t>Sponsorintäkter för overaller</t>
  </si>
  <si>
    <t>Anläggning, kiosk- och serveringsvaror</t>
  </si>
  <si>
    <t>Kläder och material</t>
  </si>
  <si>
    <t>Försäljning hårband, se flik "Underlag kostnader"</t>
  </si>
  <si>
    <t>Intäkter Idrottslyftet Fotboll</t>
  </si>
  <si>
    <t>Återsökta medel Idrottslyftet för utbildning mm. Se kto 4601</t>
  </si>
  <si>
    <t>LOK-stöd kommunalt</t>
  </si>
  <si>
    <t>Utgår från samma belopp som fg år, rapporteras HT och VT, något färre spelare i år</t>
  </si>
  <si>
    <t>Statliga Bidrag Fotboll</t>
  </si>
  <si>
    <t>Gräsroten som kommer varje år om man väljer Ås IF fotboll vid svenska spel</t>
  </si>
  <si>
    <t>LOK-stöd statligt</t>
  </si>
  <si>
    <t>Annonser och reklam</t>
  </si>
  <si>
    <t>Summa intäkter</t>
  </si>
  <si>
    <t>Kostnader fotbollen</t>
  </si>
  <si>
    <t>Kostnader gemensamt fotbollen</t>
  </si>
  <si>
    <t>Interna utbildningar, Förråd mm, Sektionsdag för spelare/ledare. Fg år: 25 tkr avser planbokningar 2021 och 39 tk planbokningar 2022, tot 65 tkr flyttas till eget konto 2023</t>
  </si>
  <si>
    <t>Kostnader Fotbollsskola</t>
  </si>
  <si>
    <t>se ovan under intäkter</t>
  </si>
  <si>
    <t>Kostnader Åscupen</t>
  </si>
  <si>
    <t>Kostnader Seniorlag</t>
  </si>
  <si>
    <t>Arvoden, spelarövergång etc alla deras kostnader</t>
  </si>
  <si>
    <t>Kostnader pojk och flicklag 7-15 år</t>
  </si>
  <si>
    <t>Domararvoden, cup avgift, resor, spelarövergång. ÖFK-ligan</t>
  </si>
  <si>
    <t>Kostnad Damlag</t>
  </si>
  <si>
    <t>Kostnader för matcher Hovängen ska täckas av vinst fikaförsäljning</t>
  </si>
  <si>
    <t>xx</t>
  </si>
  <si>
    <t>Planhyra försäsong</t>
  </si>
  <si>
    <t>Lägger planhyra på eget konto from 2023 då stora belopp. Fg år 39 tkr</t>
  </si>
  <si>
    <t>Kostnader Futsalcup</t>
  </si>
  <si>
    <t>U-16 17</t>
  </si>
  <si>
    <t>Kostnad samarbete Ope - se egen budget</t>
  </si>
  <si>
    <t>Konstgräs skötsel</t>
  </si>
  <si>
    <t>Avgifter JHFF</t>
  </si>
  <si>
    <t>Kostnader utbildning ledare se kto 4601</t>
  </si>
  <si>
    <t>Inköp kiosk och serveringsvaror</t>
  </si>
  <si>
    <t>Se "Underlag kostnader"</t>
  </si>
  <si>
    <t>Kostnader Idrottslyftet</t>
  </si>
  <si>
    <t>Utbildningar ledare. Medel kan återsökas idrottslyftet se kto 3601. Se "underlag kostnader"</t>
  </si>
  <si>
    <t>Lokaltillbehör</t>
  </si>
  <si>
    <t>Förbrukningsinventarier</t>
  </si>
  <si>
    <t>Kostnader Annonser &amp; reklam Fotboll</t>
  </si>
  <si>
    <t>Tryckkostnader - inga sådana, allt digitalt</t>
  </si>
  <si>
    <t>Medlemsavgifter</t>
  </si>
  <si>
    <t>Svenska fotbollsförbundet</t>
  </si>
  <si>
    <t>Löner till idrottsutövare/tränare</t>
  </si>
  <si>
    <t>Herrlagets tränare som sektionen står för</t>
  </si>
  <si>
    <t>Ränta konstgräset</t>
  </si>
  <si>
    <t>Ränta kansliet</t>
  </si>
  <si>
    <t>Kommer ej med i resultatrapporterna, läggs till manuellt, ca 11 500kr /år</t>
  </si>
  <si>
    <t>Resultat före avskrivningar</t>
  </si>
  <si>
    <t>Summa avskrivningar</t>
  </si>
  <si>
    <t>FB</t>
  </si>
  <si>
    <t>BT</t>
  </si>
  <si>
    <t>IB</t>
  </si>
  <si>
    <t>Gem</t>
  </si>
  <si>
    <t>Totalt</t>
  </si>
  <si>
    <t>Intäkter</t>
  </si>
  <si>
    <t>Kostnader</t>
  </si>
  <si>
    <t>Resultat</t>
  </si>
  <si>
    <t>Avskrivning skoter</t>
  </si>
  <si>
    <t>Avskrivning kansli</t>
  </si>
  <si>
    <t>Räntekostnader 2022</t>
  </si>
  <si>
    <t>UB 2022</t>
  </si>
  <si>
    <t>IB 2023</t>
  </si>
  <si>
    <t>Budget Innebandy 2023</t>
  </si>
  <si>
    <t>Budget 23</t>
  </si>
  <si>
    <t>Kommentar</t>
  </si>
  <si>
    <t>Spelaravgifter a 200:-</t>
  </si>
  <si>
    <t>Anmälningavgift cup</t>
  </si>
  <si>
    <t>Idrottslyftet (utbildning)</t>
  </si>
  <si>
    <t>Lokstöd statligt</t>
  </si>
  <si>
    <t>Lokstöd kommunalt</t>
  </si>
  <si>
    <t>SUMMA:</t>
  </si>
  <si>
    <t>Föreningsavgift  JH innebandy</t>
  </si>
  <si>
    <t>Anmälningsavgift serierspel JH innebandy</t>
  </si>
  <si>
    <t>Material Intersport</t>
  </si>
  <si>
    <t>Bollar + benskydd</t>
  </si>
  <si>
    <t xml:space="preserve">Domaravgifter JH innebandy a 800:- </t>
  </si>
  <si>
    <t>Utbildning JH innebandy</t>
  </si>
  <si>
    <t>Licenser</t>
  </si>
  <si>
    <t xml:space="preserve">SUMMA: </t>
  </si>
  <si>
    <t>Ränta på kansliet</t>
  </si>
  <si>
    <t>RESULTAT FÖRE AVSKRIVNING</t>
  </si>
  <si>
    <t>Budget Bordtennis 2023</t>
  </si>
  <si>
    <t>Intäkter Totalt</t>
  </si>
  <si>
    <t>Avskrivning skidaggregat skidor</t>
  </si>
  <si>
    <t>Ping Pong Power, SBTF</t>
  </si>
  <si>
    <t xml:space="preserve"> SISU </t>
  </si>
  <si>
    <t>LOK-stöd Statligt Pingis</t>
  </si>
  <si>
    <t>Kiosk- och serveringsintäkter Pingis</t>
  </si>
  <si>
    <t>Intäkter Pingisläger</t>
  </si>
  <si>
    <t>Sponsring Bordtennissektionen</t>
  </si>
  <si>
    <t xml:space="preserve"> Intäkter Pingis egna tävlingar </t>
  </si>
  <si>
    <t>Intäkter Pingis egenavgifter tävlingar</t>
  </si>
  <si>
    <t>Intäkter Pingis seriespel</t>
  </si>
  <si>
    <t>Intäkter Pingis (Licens, träningsavgift,Nolia)</t>
  </si>
  <si>
    <t>Intäkter Åsmasters</t>
  </si>
  <si>
    <t>Intäkter Pingisskola anm.avg</t>
  </si>
  <si>
    <t>LOK-stöd Bordtennis kommunalt</t>
  </si>
  <si>
    <t>Tränarutbildningar</t>
  </si>
  <si>
    <t>Övriga kostnader</t>
  </si>
  <si>
    <t xml:space="preserve">Kostnader Totalt </t>
  </si>
  <si>
    <t>Inköp av kiosk- och serveringsvaror Pingis</t>
  </si>
  <si>
    <t>Inköp idrottskläder/mtrl Robot</t>
  </si>
  <si>
    <t>Pingis övergripande</t>
  </si>
  <si>
    <t>Kostnader Åsmasters</t>
  </si>
  <si>
    <t>Kostnader Pingis (Licens)</t>
  </si>
  <si>
    <t>Kostnader Pingis SM</t>
  </si>
  <si>
    <t>Kostnader Pingis seriespel</t>
  </si>
  <si>
    <t>Kostnader Pingis tävlingar</t>
  </si>
  <si>
    <t>Kostnader Pingis egna tävlingar</t>
  </si>
  <si>
    <t>Kostnader Pingisläger</t>
  </si>
  <si>
    <t>Hyrbilskostnader</t>
  </si>
  <si>
    <t>Bensin/diesel egen bil reseersättning</t>
  </si>
  <si>
    <t>Medlems- och föreningsavgifter Pingis</t>
  </si>
  <si>
    <t>Klubbresa tränare/ledare EM som dras från vårt Återstödstartsstöd SISU &amp; Idrottslyftet</t>
  </si>
  <si>
    <t xml:space="preserve">Amortering kansliet </t>
  </si>
  <si>
    <t xml:space="preserve">Resultat före avskrivningar då avskrivning ej påverkar kassaflöde </t>
  </si>
  <si>
    <t>IB 2022</t>
  </si>
  <si>
    <t>Egna kapitalet till 2024 ska helst gå +-0</t>
  </si>
  <si>
    <t>Resultat efter amortering</t>
  </si>
  <si>
    <t>Ränta</t>
  </si>
  <si>
    <t>Skidor
2023</t>
  </si>
  <si>
    <t>Konto</t>
  </si>
  <si>
    <t>Jan</t>
  </si>
  <si>
    <t>Feb</t>
  </si>
  <si>
    <t>Mar</t>
  </si>
  <si>
    <t>Apr</t>
  </si>
  <si>
    <t>Maj</t>
  </si>
  <si>
    <t>Jun</t>
  </si>
  <si>
    <t>Jul</t>
  </si>
  <si>
    <t>Aug</t>
  </si>
  <si>
    <t>Sep</t>
  </si>
  <si>
    <t>Okt</t>
  </si>
  <si>
    <t>Nov</t>
  </si>
  <si>
    <t>Dec</t>
  </si>
  <si>
    <t>Tot</t>
  </si>
  <si>
    <t>Intäkter skidor, gräsklippning, vägstäd, WC Skidskytte</t>
  </si>
  <si>
    <t>Anm avg skidskola</t>
  </si>
  <si>
    <t>Träningsavgift Skidor</t>
  </si>
  <si>
    <t>Egna Tävlingar (Elljusskidan x 2)</t>
  </si>
  <si>
    <t>Sponsorintäkter</t>
  </si>
  <si>
    <t>NUS party + anm avg</t>
  </si>
  <si>
    <t xml:space="preserve">Kommunala bidrag (isbana+ kommunskidan+Swishbidrag) </t>
  </si>
  <si>
    <t>Lok stöd kommunalt</t>
  </si>
  <si>
    <t>Intäkt plant juniorverksamhet</t>
  </si>
  <si>
    <t>Tot intäkter</t>
  </si>
  <si>
    <t>Breddläger höst/vinter</t>
  </si>
  <si>
    <t>Direkta kostn Skidor, anm avg mm</t>
  </si>
  <si>
    <t>Skidor - skoterbensin skidlek</t>
  </si>
  <si>
    <t>Kostnader träning skidor (mtrl)</t>
  </si>
  <si>
    <t>Kostnader NUS</t>
  </si>
  <si>
    <t>Kostnader Juniorsatsning 2023 (läger + tävlingar inkl anm avg och valla)</t>
  </si>
  <si>
    <t>Kostnader ungdom, skidläger JH,</t>
  </si>
  <si>
    <t>Reparationer + bensin gräsklippning</t>
  </si>
  <si>
    <t xml:space="preserve">USM 2023 (boende + valla) </t>
  </si>
  <si>
    <t>Avgifter svenska skidförbundet</t>
  </si>
  <si>
    <t>Vallavagnen</t>
  </si>
  <si>
    <t>Utbildning</t>
  </si>
  <si>
    <t>Tot kostnader</t>
  </si>
  <si>
    <t>Avskrivning spåraggreagat</t>
  </si>
  <si>
    <t xml:space="preserve">Kommentar: </t>
  </si>
  <si>
    <t>Tas med i resp resultatrapport från 2023</t>
  </si>
  <si>
    <t xml:space="preserve">Årets resultat före avskrivn </t>
  </si>
  <si>
    <t xml:space="preserve">Årets resultat i balansräkningen. Tas med i UB. </t>
  </si>
  <si>
    <t>Fördelas på resp sektion</t>
  </si>
  <si>
    <t>Konstgräs investering</t>
  </si>
  <si>
    <t>1181 egna medel från fotbollen gällande konstgräset</t>
  </si>
  <si>
    <t>UB 2022 efter amortering, avskrivningar och investeringar</t>
  </si>
  <si>
    <t>Justering i % r/t till likvida medel</t>
  </si>
  <si>
    <t>Omsättningstillgångar- kortfristiga skulder=likvida medel</t>
  </si>
  <si>
    <t>Resultat för avskrivning</t>
  </si>
  <si>
    <t>Resultat efter avskrivningar och amortering</t>
  </si>
  <si>
    <t xml:space="preserve">Inkl avdrag på 20% </t>
  </si>
  <si>
    <t>Inkl avdrag på 20 %</t>
  </si>
  <si>
    <t>Räntekostnader</t>
  </si>
  <si>
    <t>Spåraggregat</t>
  </si>
  <si>
    <t xml:space="preserve">Skidor inkl ränta </t>
  </si>
  <si>
    <t xml:space="preserve">Resultat efter avskrivningar </t>
  </si>
  <si>
    <t>Ligger i balansräkningen</t>
  </si>
  <si>
    <t>Skoterbidrag från kommunen</t>
  </si>
  <si>
    <t>UB 2023</t>
  </si>
  <si>
    <t>Ligger i fotbollens budget</t>
  </si>
  <si>
    <t>Fördelat i resp sektions budget</t>
  </si>
  <si>
    <t>Gemensamma exkl sektionerna</t>
  </si>
  <si>
    <t>Överkott/underskott 2023</t>
  </si>
  <si>
    <t>Intäkter övrigt</t>
  </si>
  <si>
    <t>Summa intäkter övrigt</t>
  </si>
  <si>
    <t>Summa intäkter från sektionerna</t>
  </si>
  <si>
    <t>Summa intäkter totalt</t>
  </si>
  <si>
    <t>Kostnader övrigt</t>
  </si>
  <si>
    <t>Summa kostnader totalt</t>
  </si>
  <si>
    <t>Kostnader löner mm</t>
  </si>
  <si>
    <t>Löner mm</t>
  </si>
  <si>
    <t>Skoterbidrag</t>
  </si>
  <si>
    <t>RESULTAT FRÅN TIDIGARE ÅR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</si>
</sst>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color rgb="FF000000"/>
      <name val="Arial"/>
      <scheme val="minor"/>
    </font>
    <font>
      <b/>
      <sz val="14"/>
      <color rgb="FF000000"/>
      <name val="Calibri"/>
    </font>
    <font>
      <sz val="10"/>
      <color theme="1"/>
      <name val="Arial"/>
    </font>
    <font>
      <sz val="11"/>
      <color theme="1"/>
      <name val="Calibri"/>
    </font>
    <font>
      <sz val="14"/>
      <color rgb="FF000000"/>
      <name val="Calibri"/>
    </font>
    <font>
      <b/>
      <sz val="11"/>
      <color rgb="FF000000"/>
      <name val="Calibri"/>
    </font>
    <font>
      <sz val="10"/>
      <color theme="1"/>
      <name val="Arial"/>
      <scheme val="minor"/>
    </font>
    <font>
      <b/>
      <sz val="11"/>
      <color theme="1"/>
      <name val="Calibri"/>
    </font>
    <font>
      <i/>
      <sz val="14"/>
      <color rgb="FF000000"/>
      <name val="Calibri"/>
    </font>
    <font>
      <sz val="10"/>
      <color theme="1"/>
      <name val="Arial"/>
    </font>
    <font>
      <sz val="11"/>
      <color rgb="FF000000"/>
      <name val="Calibri"/>
    </font>
    <font>
      <b/>
      <sz val="10"/>
      <color rgb="FF000000"/>
      <name val="Arial"/>
    </font>
    <font>
      <sz val="10"/>
      <color rgb="FF000000"/>
      <name val="Arial"/>
    </font>
    <font>
      <b/>
      <sz val="10"/>
      <color rgb="FF000000"/>
      <name val="Arial"/>
    </font>
    <font>
      <b/>
      <sz val="16"/>
      <color rgb="FF000000"/>
      <name val="Calibri"/>
    </font>
    <font>
      <sz val="11"/>
      <color rgb="FF34A853"/>
      <name val="Calibri"/>
    </font>
    <font>
      <b/>
      <sz val="12"/>
      <color rgb="FFFFFFFF"/>
      <name val="Calibri"/>
    </font>
    <font>
      <sz val="12"/>
      <color rgb="FF000000"/>
      <name val="Calibri"/>
    </font>
    <font>
      <b/>
      <sz val="11"/>
      <color indexed="8"/>
      <name val="Calibri"/>
    </font>
    <font>
      <b/>
      <sz val="10"/>
      <color rgb="FF000000"/>
      <name val="Arial"/>
      <family val="2"/>
      <scheme val="minor"/>
    </font>
    <font>
      <sz val="10"/>
      <color rgb="FF000000"/>
      <name val="Arial"/>
      <family val="2"/>
      <scheme val="minor"/>
    </font>
    <font>
      <b/>
      <sz val="14"/>
      <color indexed="8"/>
      <name val="Calibri"/>
      <family val="2"/>
    </font>
    <font>
      <sz val="10"/>
      <color theme="1"/>
      <name val="Arial"/>
      <family val="2"/>
      <scheme val="minor"/>
    </font>
    <font>
      <sz val="11"/>
      <color rgb="FF000000"/>
      <name val="Calibri"/>
      <family val="2"/>
    </font>
    <font>
      <sz val="11"/>
      <color theme="1"/>
      <name val="Calibri"/>
      <family val="2"/>
    </font>
    <font>
      <b/>
      <sz val="16"/>
      <color rgb="FF000000"/>
      <name val="Calibri"/>
      <family val="2"/>
    </font>
    <font>
      <sz val="12"/>
      <color rgb="FF000000"/>
      <name val="Arial"/>
      <family val="2"/>
      <scheme val="minor"/>
    </font>
    <font>
      <sz val="12"/>
      <color rgb="FF000000"/>
      <name val="Calibri"/>
      <family val="2"/>
    </font>
    <font>
      <b/>
      <sz val="14"/>
      <color rgb="FF000000"/>
      <name val="Calibri"/>
      <family val="2"/>
    </font>
    <font>
      <b/>
      <sz val="11"/>
      <color theme="1"/>
      <name val="Calibri"/>
      <family val="2"/>
    </font>
    <font>
      <b/>
      <sz val="14"/>
      <color rgb="FF000000"/>
      <name val="Arial"/>
      <family val="2"/>
      <scheme val="minor"/>
    </font>
    <font>
      <b/>
      <sz val="12"/>
      <color rgb="FF000000"/>
      <name val="Arial"/>
      <family val="2"/>
      <scheme val="minor"/>
    </font>
    <font>
      <sz val="14"/>
      <color rgb="FF000000"/>
      <name val="Arial"/>
      <family val="2"/>
      <scheme val="minor"/>
    </font>
    <font>
      <b/>
      <sz val="11"/>
      <color rgb="FF000000"/>
      <name val="Calibri"/>
      <family val="2"/>
    </font>
    <font>
      <b/>
      <sz val="12"/>
      <color rgb="FF000000"/>
      <name val="Calibri"/>
      <family val="2"/>
    </font>
    <font>
      <b/>
      <sz val="10"/>
      <color theme="1"/>
      <name val="Arial"/>
      <family val="2"/>
      <scheme val="minor"/>
    </font>
    <font>
      <sz val="10"/>
      <color rgb="FF000000"/>
      <name val="Arial"/>
      <family val="2"/>
    </font>
    <font>
      <sz val="12"/>
      <color theme="1"/>
      <name val="Calibri"/>
      <family val="2"/>
    </font>
    <font>
      <b/>
      <sz val="16"/>
      <name val="Arial"/>
      <family val="2"/>
      <scheme val="minor"/>
    </font>
    <font>
      <sz val="16"/>
      <color rgb="FF000000"/>
      <name val="Arial"/>
      <family val="2"/>
      <scheme val="minor"/>
    </font>
    <font>
      <sz val="16"/>
      <name val="Arial"/>
      <family val="2"/>
      <scheme val="minor"/>
    </font>
    <font>
      <b/>
      <sz val="16"/>
      <color rgb="FF000000"/>
      <name val="Arial"/>
      <family val="2"/>
      <scheme val="minor"/>
    </font>
    <font>
      <b/>
      <sz val="12"/>
      <color theme="1"/>
      <name val="Calibri"/>
      <family val="2"/>
    </font>
    <font>
      <sz val="12"/>
      <color theme="1"/>
      <name val="Arial"/>
      <family val="2"/>
      <scheme val="minor"/>
    </font>
    <font>
      <sz val="12"/>
      <color rgb="FFFF0000"/>
      <name val="Calibri"/>
      <family val="2"/>
    </font>
    <font>
      <b/>
      <sz val="12"/>
      <color rgb="FFFF0000"/>
      <name val="Calibri"/>
      <family val="2"/>
    </font>
    <font>
      <b/>
      <sz val="12"/>
      <color theme="1"/>
      <name val="Arial"/>
      <family val="2"/>
      <scheme val="minor"/>
    </font>
    <font>
      <b/>
      <sz val="12"/>
      <name val="Calibri"/>
      <family val="2"/>
    </font>
  </fonts>
  <fills count="20">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rgb="FFCFE2F3"/>
        <bgColor rgb="FFCFE2F3"/>
      </patternFill>
    </fill>
    <fill>
      <patternFill patternType="solid">
        <fgColor rgb="FFA6E3B7"/>
        <bgColor rgb="FFA6E3B7"/>
      </patternFill>
    </fill>
    <fill>
      <patternFill patternType="solid">
        <fgColor rgb="FF8064A2"/>
        <bgColor rgb="FF8064A2"/>
      </patternFill>
    </fill>
    <fill>
      <patternFill patternType="solid">
        <fgColor rgb="FFB2A1C7"/>
        <bgColor rgb="FFB2A1C7"/>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theme="0"/>
        <bgColor indexed="64"/>
      </patternFill>
    </fill>
    <fill>
      <patternFill patternType="solid">
        <fgColor theme="2" tint="-0.249977111117893"/>
        <bgColor indexed="64"/>
      </patternFill>
    </fill>
    <fill>
      <patternFill patternType="solid">
        <fgColor theme="0"/>
        <bgColor rgb="FFA6E3B7"/>
      </patternFill>
    </fill>
    <fill>
      <patternFill patternType="solid">
        <fgColor theme="0"/>
        <bgColor rgb="FFFFF2CC"/>
      </patternFill>
    </fill>
    <fill>
      <patternFill patternType="solid">
        <fgColor theme="0"/>
        <bgColor rgb="FFC9DAF8"/>
      </patternFill>
    </fill>
    <fill>
      <patternFill patternType="solid">
        <fgColor theme="0"/>
        <bgColor rgb="FFEAD1DC"/>
      </patternFill>
    </fill>
    <fill>
      <patternFill patternType="solid">
        <fgColor theme="2" tint="-0.14999847407452621"/>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rgb="FF000000"/>
      </left>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ck">
        <color rgb="FF000000"/>
      </right>
      <top style="medium">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rgb="FF000000"/>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269">
    <xf numFmtId="0" fontId="0" fillId="0" borderId="0" xfId="0" applyFont="1" applyAlignment="1"/>
    <xf numFmtId="0" fontId="2" fillId="0" borderId="1" xfId="0" applyFont="1" applyBorder="1" applyAlignment="1"/>
    <xf numFmtId="0" fontId="2" fillId="2" borderId="1" xfId="0" applyFont="1" applyFill="1" applyBorder="1"/>
    <xf numFmtId="0" fontId="3" fillId="0" borderId="1" xfId="0" applyFont="1" applyBorder="1"/>
    <xf numFmtId="0" fontId="3" fillId="0" borderId="1" xfId="0" applyFont="1" applyBorder="1" applyAlignment="1">
      <alignment horizontal="right"/>
    </xf>
    <xf numFmtId="0" fontId="3" fillId="0" borderId="1" xfId="0" applyFont="1" applyBorder="1" applyAlignment="1"/>
    <xf numFmtId="0" fontId="3" fillId="2" borderId="1" xfId="0" applyFont="1" applyFill="1" applyBorder="1"/>
    <xf numFmtId="0" fontId="6" fillId="0" borderId="0" xfId="0" applyFont="1" applyAlignment="1"/>
    <xf numFmtId="0" fontId="7" fillId="0" borderId="1" xfId="0" applyFont="1" applyBorder="1"/>
    <xf numFmtId="0" fontId="9" fillId="0" borderId="0" xfId="0" applyFont="1"/>
    <xf numFmtId="0" fontId="5" fillId="0" borderId="0" xfId="0" applyFont="1" applyAlignment="1">
      <alignment horizontal="right"/>
    </xf>
    <xf numFmtId="0" fontId="10" fillId="0" borderId="0" xfId="0" applyFont="1" applyAlignment="1"/>
    <xf numFmtId="0" fontId="10" fillId="4" borderId="0" xfId="0" applyFont="1" applyFill="1" applyAlignment="1"/>
    <xf numFmtId="0" fontId="10" fillId="4" borderId="0" xfId="0" applyFont="1" applyFill="1" applyAlignment="1"/>
    <xf numFmtId="0" fontId="5" fillId="4" borderId="0" xfId="0" applyFont="1" applyFill="1" applyAlignment="1">
      <alignment horizontal="right"/>
    </xf>
    <xf numFmtId="0" fontId="10" fillId="4" borderId="0" xfId="0" applyFont="1" applyFill="1" applyAlignment="1"/>
    <xf numFmtId="0" fontId="10" fillId="0" borderId="0" xfId="0" applyFont="1" applyAlignment="1"/>
    <xf numFmtId="0" fontId="12" fillId="0" borderId="0" xfId="0" applyFont="1" applyAlignment="1"/>
    <xf numFmtId="0" fontId="10" fillId="0" borderId="0" xfId="0" applyFont="1" applyAlignment="1"/>
    <xf numFmtId="0" fontId="3" fillId="0" borderId="0" xfId="0" applyFont="1" applyAlignment="1"/>
    <xf numFmtId="1" fontId="3" fillId="0" borderId="2" xfId="0" applyNumberFormat="1" applyFont="1" applyBorder="1" applyAlignment="1">
      <alignment horizontal="right"/>
    </xf>
    <xf numFmtId="0" fontId="0" fillId="0" borderId="0" xfId="0" applyFont="1" applyAlignment="1"/>
    <xf numFmtId="0" fontId="0" fillId="0" borderId="0" xfId="0" applyFont="1" applyAlignment="1"/>
    <xf numFmtId="0" fontId="0" fillId="0" borderId="3" xfId="0" applyBorder="1"/>
    <xf numFmtId="49" fontId="0" fillId="0" borderId="3" xfId="0" applyNumberFormat="1" applyBorder="1"/>
    <xf numFmtId="0" fontId="0" fillId="0" borderId="3" xfId="0" applyFont="1" applyBorder="1" applyAlignment="1"/>
    <xf numFmtId="49" fontId="18" fillId="0" borderId="3" xfId="0" applyNumberFormat="1" applyFont="1" applyBorder="1"/>
    <xf numFmtId="0" fontId="19" fillId="0" borderId="3" xfId="0" applyFont="1" applyBorder="1"/>
    <xf numFmtId="0" fontId="20" fillId="0" borderId="3" xfId="0" applyFont="1" applyBorder="1"/>
    <xf numFmtId="49" fontId="21" fillId="0" borderId="3" xfId="0" applyNumberFormat="1" applyFont="1" applyBorder="1"/>
    <xf numFmtId="49" fontId="19" fillId="0" borderId="3" xfId="0" applyNumberFormat="1" applyFont="1" applyBorder="1"/>
    <xf numFmtId="0" fontId="25" fillId="0" borderId="0" xfId="0" applyFont="1" applyAlignment="1">
      <alignment vertical="center"/>
    </xf>
    <xf numFmtId="0" fontId="3" fillId="0" borderId="4" xfId="0" applyFont="1" applyBorder="1" applyAlignment="1"/>
    <xf numFmtId="0" fontId="5" fillId="3" borderId="3" xfId="0" applyFont="1" applyFill="1" applyBorder="1" applyAlignment="1"/>
    <xf numFmtId="0" fontId="3" fillId="0" borderId="3" xfId="0" applyFont="1" applyBorder="1" applyAlignment="1"/>
    <xf numFmtId="0" fontId="6" fillId="0" borderId="3" xfId="0" applyFont="1" applyBorder="1" applyAlignment="1"/>
    <xf numFmtId="0" fontId="23" fillId="0" borderId="3" xfId="0" applyFont="1" applyBorder="1" applyAlignment="1"/>
    <xf numFmtId="0" fontId="10" fillId="0" borderId="3" xfId="0" applyFont="1" applyBorder="1" applyAlignment="1"/>
    <xf numFmtId="0" fontId="27" fillId="0" borderId="3" xfId="0" applyFont="1" applyBorder="1" applyAlignment="1"/>
    <xf numFmtId="0" fontId="26" fillId="0" borderId="3" xfId="0" applyFont="1" applyBorder="1" applyAlignment="1"/>
    <xf numFmtId="0" fontId="0" fillId="0" borderId="0" xfId="0" applyFont="1" applyAlignment="1"/>
    <xf numFmtId="49" fontId="19" fillId="0" borderId="8" xfId="0" applyNumberFormat="1" applyFont="1" applyBorder="1"/>
    <xf numFmtId="0" fontId="19" fillId="0" borderId="8" xfId="0" applyFont="1" applyBorder="1"/>
    <xf numFmtId="0" fontId="0" fillId="0" borderId="8" xfId="0" applyBorder="1"/>
    <xf numFmtId="0" fontId="0" fillId="0" borderId="8" xfId="0" applyFont="1" applyBorder="1" applyAlignment="1"/>
    <xf numFmtId="49" fontId="18" fillId="10" borderId="3" xfId="0" applyNumberFormat="1" applyFont="1" applyFill="1" applyBorder="1"/>
    <xf numFmtId="0" fontId="19" fillId="10" borderId="3" xfId="0" applyFont="1" applyFill="1" applyBorder="1"/>
    <xf numFmtId="0" fontId="19" fillId="9" borderId="3" xfId="0" applyFont="1" applyFill="1" applyBorder="1"/>
    <xf numFmtId="0" fontId="19" fillId="11" borderId="3" xfId="0" applyFont="1" applyFill="1" applyBorder="1"/>
    <xf numFmtId="0" fontId="27" fillId="0" borderId="9" xfId="0" applyFont="1" applyBorder="1" applyAlignment="1"/>
    <xf numFmtId="0" fontId="25" fillId="0" borderId="10" xfId="0" applyFont="1" applyBorder="1" applyAlignment="1"/>
    <xf numFmtId="0" fontId="27" fillId="0" borderId="11" xfId="0" applyFont="1" applyBorder="1" applyAlignment="1"/>
    <xf numFmtId="0" fontId="25" fillId="0" borderId="3" xfId="0" applyFont="1" applyBorder="1" applyAlignment="1"/>
    <xf numFmtId="0" fontId="28" fillId="0" borderId="3" xfId="0" applyFont="1" applyBorder="1" applyAlignment="1"/>
    <xf numFmtId="0" fontId="20" fillId="0" borderId="0" xfId="0" applyFont="1" applyAlignment="1"/>
    <xf numFmtId="0" fontId="26" fillId="0" borderId="3" xfId="0" applyFont="1" applyBorder="1" applyAlignment="1">
      <alignment vertical="center"/>
    </xf>
    <xf numFmtId="0" fontId="26" fillId="0" borderId="8" xfId="0" applyFont="1" applyBorder="1" applyAlignment="1"/>
    <xf numFmtId="0" fontId="26" fillId="0" borderId="8" xfId="0" applyFont="1" applyBorder="1" applyAlignment="1">
      <alignment vertical="center"/>
    </xf>
    <xf numFmtId="0" fontId="26" fillId="0" borderId="5" xfId="0" applyFont="1" applyBorder="1" applyAlignment="1"/>
    <xf numFmtId="0" fontId="30" fillId="0" borderId="6" xfId="0" applyFont="1" applyBorder="1" applyAlignment="1">
      <alignment vertical="center"/>
    </xf>
    <xf numFmtId="0" fontId="31" fillId="0" borderId="7" xfId="0" applyFont="1" applyBorder="1" applyAlignment="1"/>
    <xf numFmtId="0" fontId="26" fillId="0" borderId="0" xfId="0" applyFont="1" applyBorder="1" applyAlignment="1"/>
    <xf numFmtId="0" fontId="32" fillId="0" borderId="0" xfId="0" applyFont="1" applyBorder="1" applyAlignment="1">
      <alignment vertical="center"/>
    </xf>
    <xf numFmtId="0" fontId="31" fillId="0" borderId="0" xfId="0" applyFont="1" applyBorder="1" applyAlignment="1"/>
    <xf numFmtId="0" fontId="20" fillId="0" borderId="3" xfId="0" applyFont="1" applyBorder="1" applyAlignment="1"/>
    <xf numFmtId="0" fontId="30" fillId="0" borderId="3" xfId="0" applyFont="1" applyBorder="1" applyAlignment="1">
      <alignment vertical="center"/>
    </xf>
    <xf numFmtId="0" fontId="26" fillId="0" borderId="3" xfId="0" applyFont="1" applyFill="1" applyBorder="1" applyAlignment="1">
      <alignment vertical="center"/>
    </xf>
    <xf numFmtId="0" fontId="26" fillId="0" borderId="3" xfId="0" applyFont="1" applyFill="1" applyBorder="1" applyAlignment="1"/>
    <xf numFmtId="0" fontId="31" fillId="0" borderId="3" xfId="0" applyFont="1" applyBorder="1" applyAlignment="1"/>
    <xf numFmtId="0" fontId="0" fillId="0" borderId="0" xfId="0" applyFont="1" applyAlignment="1"/>
    <xf numFmtId="0" fontId="0" fillId="0" borderId="0" xfId="0" applyFont="1" applyBorder="1" applyAlignment="1"/>
    <xf numFmtId="0" fontId="20" fillId="14" borderId="3" xfId="0" applyFont="1" applyFill="1" applyBorder="1" applyAlignment="1"/>
    <xf numFmtId="1" fontId="34" fillId="0" borderId="3" xfId="0" applyNumberFormat="1" applyFont="1" applyBorder="1" applyAlignment="1"/>
    <xf numFmtId="0" fontId="26" fillId="14" borderId="3" xfId="0" applyFont="1" applyFill="1" applyBorder="1" applyAlignment="1">
      <alignment vertical="center"/>
    </xf>
    <xf numFmtId="0" fontId="31" fillId="14" borderId="3" xfId="0" applyFont="1" applyFill="1" applyBorder="1" applyAlignment="1"/>
    <xf numFmtId="0" fontId="26" fillId="14" borderId="3" xfId="0" applyFont="1" applyFill="1" applyBorder="1" applyAlignment="1"/>
    <xf numFmtId="0" fontId="30" fillId="14" borderId="3" xfId="0" applyFont="1" applyFill="1" applyBorder="1" applyAlignment="1"/>
    <xf numFmtId="0" fontId="29" fillId="0" borderId="1" xfId="0" applyFont="1" applyBorder="1"/>
    <xf numFmtId="0" fontId="29" fillId="3" borderId="3" xfId="0" applyFont="1" applyFill="1" applyBorder="1"/>
    <xf numFmtId="0" fontId="0" fillId="13" borderId="0" xfId="0" applyFont="1" applyFill="1" applyAlignment="1"/>
    <xf numFmtId="0" fontId="6" fillId="16" borderId="0" xfId="0" applyFont="1" applyFill="1" applyAlignment="1"/>
    <xf numFmtId="0" fontId="6" fillId="16" borderId="0" xfId="0" applyFont="1" applyFill="1"/>
    <xf numFmtId="0" fontId="6" fillId="13" borderId="0" xfId="0" applyFont="1" applyFill="1" applyAlignment="1"/>
    <xf numFmtId="0" fontId="6" fillId="17" borderId="0" xfId="0" applyFont="1" applyFill="1" applyAlignment="1"/>
    <xf numFmtId="0" fontId="6" fillId="17" borderId="0" xfId="0" applyFont="1" applyFill="1"/>
    <xf numFmtId="0" fontId="6" fillId="18" borderId="0" xfId="0" applyFont="1" applyFill="1" applyAlignment="1"/>
    <xf numFmtId="0" fontId="6" fillId="18" borderId="0" xfId="0" applyFont="1" applyFill="1"/>
    <xf numFmtId="0" fontId="22" fillId="13" borderId="0" xfId="0" applyFont="1" applyFill="1" applyAlignment="1"/>
    <xf numFmtId="0" fontId="3" fillId="19" borderId="1" xfId="0" applyFont="1" applyFill="1" applyBorder="1" applyAlignment="1"/>
    <xf numFmtId="0" fontId="29" fillId="19" borderId="1" xfId="0" applyFont="1" applyFill="1" applyBorder="1"/>
    <xf numFmtId="0" fontId="24" fillId="2" borderId="1" xfId="0" applyFont="1" applyFill="1" applyBorder="1"/>
    <xf numFmtId="0" fontId="24" fillId="19" borderId="1" xfId="0" applyFont="1" applyFill="1" applyBorder="1" applyAlignment="1"/>
    <xf numFmtId="0" fontId="10" fillId="5" borderId="3" xfId="0" applyFont="1" applyFill="1" applyBorder="1" applyAlignment="1"/>
    <xf numFmtId="3" fontId="24" fillId="0" borderId="3" xfId="0" applyNumberFormat="1" applyFont="1" applyBorder="1"/>
    <xf numFmtId="3" fontId="33" fillId="5" borderId="3" xfId="0" applyNumberFormat="1" applyFont="1" applyFill="1" applyBorder="1" applyAlignment="1"/>
    <xf numFmtId="0" fontId="35" fillId="0" borderId="3" xfId="0" applyFont="1" applyBorder="1" applyAlignment="1"/>
    <xf numFmtId="0" fontId="6" fillId="0" borderId="3" xfId="0" applyFont="1" applyBorder="1"/>
    <xf numFmtId="0" fontId="23" fillId="0" borderId="3" xfId="0" applyFont="1" applyBorder="1" applyAlignment="1">
      <alignment horizontal="left"/>
    </xf>
    <xf numFmtId="0" fontId="33" fillId="5" borderId="3" xfId="0" applyFont="1" applyFill="1" applyBorder="1" applyAlignment="1"/>
    <xf numFmtId="1" fontId="0" fillId="0" borderId="0" xfId="0" applyNumberFormat="1" applyFont="1" applyAlignment="1"/>
    <xf numFmtId="0" fontId="5" fillId="15" borderId="3" xfId="0" applyFont="1" applyFill="1" applyBorder="1" applyAlignment="1"/>
    <xf numFmtId="0" fontId="10" fillId="15" borderId="3" xfId="0" applyFont="1" applyFill="1" applyBorder="1" applyAlignment="1"/>
    <xf numFmtId="0" fontId="3" fillId="13" borderId="3" xfId="0" applyFont="1" applyFill="1" applyBorder="1" applyAlignment="1"/>
    <xf numFmtId="0" fontId="2" fillId="13" borderId="3" xfId="0" applyFont="1" applyFill="1" applyBorder="1" applyAlignment="1">
      <alignment horizontal="right"/>
    </xf>
    <xf numFmtId="0" fontId="0" fillId="13" borderId="3" xfId="0" applyFont="1" applyFill="1" applyBorder="1" applyAlignment="1"/>
    <xf numFmtId="0" fontId="10" fillId="13" borderId="3" xfId="0" applyFont="1" applyFill="1" applyBorder="1" applyAlignment="1"/>
    <xf numFmtId="0" fontId="12" fillId="13" borderId="3" xfId="0" applyFont="1" applyFill="1" applyBorder="1" applyAlignment="1">
      <alignment horizontal="right"/>
    </xf>
    <xf numFmtId="0" fontId="12" fillId="13" borderId="3" xfId="0" applyFont="1" applyFill="1" applyBorder="1" applyAlignment="1"/>
    <xf numFmtId="0" fontId="13" fillId="15" borderId="3" xfId="0" applyFont="1" applyFill="1" applyBorder="1" applyAlignment="1"/>
    <xf numFmtId="0" fontId="13" fillId="15" borderId="3" xfId="0" applyFont="1" applyFill="1" applyBorder="1" applyAlignment="1">
      <alignment horizontal="right"/>
    </xf>
    <xf numFmtId="0" fontId="6" fillId="15" borderId="3" xfId="0" applyFont="1" applyFill="1" applyBorder="1" applyAlignment="1"/>
    <xf numFmtId="0" fontId="6" fillId="15" borderId="3" xfId="0" applyFont="1" applyFill="1" applyBorder="1"/>
    <xf numFmtId="0" fontId="10" fillId="13" borderId="3" xfId="0" applyFont="1" applyFill="1" applyBorder="1" applyAlignment="1">
      <alignment horizontal="right"/>
    </xf>
    <xf numFmtId="0" fontId="6" fillId="16" borderId="3" xfId="0" applyFont="1" applyFill="1" applyBorder="1" applyAlignment="1"/>
    <xf numFmtId="0" fontId="6" fillId="16" borderId="3" xfId="0" applyFont="1" applyFill="1" applyBorder="1"/>
    <xf numFmtId="0" fontId="24" fillId="13" borderId="3" xfId="0" applyFont="1" applyFill="1" applyBorder="1" applyAlignment="1"/>
    <xf numFmtId="0" fontId="23" fillId="13" borderId="3" xfId="0" applyFont="1" applyFill="1" applyBorder="1" applyAlignment="1"/>
    <xf numFmtId="0" fontId="24" fillId="0" borderId="3" xfId="0" applyFont="1" applyBorder="1" applyAlignment="1"/>
    <xf numFmtId="0" fontId="0" fillId="0" borderId="0" xfId="0" applyFont="1" applyAlignment="1"/>
    <xf numFmtId="0" fontId="1" fillId="0" borderId="34" xfId="0" applyFont="1" applyBorder="1" applyAlignment="1"/>
    <xf numFmtId="0" fontId="33" fillId="2" borderId="34" xfId="0" applyFont="1" applyFill="1" applyBorder="1"/>
    <xf numFmtId="0" fontId="3" fillId="0" borderId="34" xfId="0" applyFont="1" applyBorder="1"/>
    <xf numFmtId="0" fontId="3" fillId="0" borderId="34" xfId="0" applyFont="1" applyBorder="1" applyAlignment="1"/>
    <xf numFmtId="0" fontId="24" fillId="19" borderId="34" xfId="0" applyFont="1" applyFill="1" applyBorder="1"/>
    <xf numFmtId="0" fontId="23" fillId="2" borderId="34" xfId="0" applyFont="1" applyFill="1" applyBorder="1" applyAlignment="1"/>
    <xf numFmtId="0" fontId="29" fillId="19" borderId="34" xfId="0" applyFont="1" applyFill="1" applyBorder="1"/>
    <xf numFmtId="0" fontId="24" fillId="0" borderId="34" xfId="0" applyFont="1" applyBorder="1"/>
    <xf numFmtId="0" fontId="5" fillId="2" borderId="34" xfId="0" applyFont="1" applyFill="1" applyBorder="1"/>
    <xf numFmtId="0" fontId="24" fillId="19" borderId="34" xfId="0" applyFont="1" applyFill="1" applyBorder="1" applyAlignment="1"/>
    <xf numFmtId="0" fontId="24" fillId="0" borderId="34" xfId="0" applyFont="1" applyBorder="1" applyAlignment="1"/>
    <xf numFmtId="0" fontId="33" fillId="0" borderId="34" xfId="0" applyFont="1" applyBorder="1" applyAlignment="1"/>
    <xf numFmtId="0" fontId="5" fillId="0" borderId="34" xfId="0" applyFont="1" applyBorder="1"/>
    <xf numFmtId="0" fontId="5" fillId="0" borderId="34" xfId="0" applyFont="1" applyBorder="1" applyAlignment="1"/>
    <xf numFmtId="0" fontId="3" fillId="0" borderId="35" xfId="0" applyFont="1" applyBorder="1" applyAlignment="1"/>
    <xf numFmtId="0" fontId="5" fillId="3" borderId="30" xfId="0" applyFont="1" applyFill="1" applyBorder="1" applyAlignment="1"/>
    <xf numFmtId="0" fontId="3" fillId="0" borderId="30" xfId="0" applyFont="1" applyBorder="1" applyAlignment="1"/>
    <xf numFmtId="0" fontId="23" fillId="0" borderId="30" xfId="0" applyFont="1" applyBorder="1" applyAlignment="1"/>
    <xf numFmtId="0" fontId="23" fillId="5" borderId="30" xfId="0" applyFont="1" applyFill="1" applyBorder="1" applyAlignment="1"/>
    <xf numFmtId="0" fontId="24" fillId="0" borderId="30" xfId="0" applyFont="1" applyBorder="1" applyAlignment="1"/>
    <xf numFmtId="0" fontId="10" fillId="0" borderId="30" xfId="0" applyFont="1" applyBorder="1" applyAlignment="1"/>
    <xf numFmtId="0" fontId="12" fillId="5" borderId="30" xfId="0" applyFont="1" applyFill="1" applyBorder="1" applyAlignment="1"/>
    <xf numFmtId="0" fontId="36" fillId="5" borderId="30" xfId="0" applyFont="1" applyFill="1" applyBorder="1" applyAlignment="1"/>
    <xf numFmtId="0" fontId="36" fillId="0" borderId="30" xfId="0" applyFont="1" applyBorder="1" applyAlignment="1"/>
    <xf numFmtId="0" fontId="1" fillId="0" borderId="3" xfId="0" applyFont="1" applyBorder="1" applyAlignment="1"/>
    <xf numFmtId="0" fontId="1" fillId="0" borderId="3" xfId="0" applyFont="1" applyBorder="1"/>
    <xf numFmtId="0" fontId="4" fillId="0" borderId="3" xfId="0" applyFont="1" applyBorder="1"/>
    <xf numFmtId="0" fontId="3" fillId="0" borderId="3" xfId="0" applyFont="1" applyBorder="1"/>
    <xf numFmtId="0" fontId="3" fillId="0" borderId="3" xfId="0" applyFont="1" applyBorder="1" applyAlignment="1">
      <alignment horizontal="right"/>
    </xf>
    <xf numFmtId="0" fontId="8" fillId="0" borderId="3" xfId="0" applyFont="1" applyBorder="1"/>
    <xf numFmtId="0" fontId="9" fillId="0" borderId="3" xfId="0" applyFont="1" applyBorder="1" applyAlignment="1"/>
    <xf numFmtId="0" fontId="11" fillId="0" borderId="3" xfId="0" applyFont="1" applyBorder="1"/>
    <xf numFmtId="0" fontId="14" fillId="0" borderId="3" xfId="0" applyFont="1" applyBorder="1" applyAlignment="1"/>
    <xf numFmtId="0" fontId="0" fillId="0" borderId="3" xfId="0" applyFont="1" applyBorder="1" applyAlignment="1"/>
    <xf numFmtId="0" fontId="15" fillId="0" borderId="3" xfId="0" applyFont="1" applyBorder="1" applyAlignment="1"/>
    <xf numFmtId="0" fontId="16" fillId="7" borderId="3" xfId="0" applyFont="1" applyFill="1" applyBorder="1" applyAlignment="1"/>
    <xf numFmtId="0" fontId="10" fillId="7" borderId="3" xfId="0" applyFont="1" applyFill="1" applyBorder="1" applyAlignment="1"/>
    <xf numFmtId="0" fontId="10" fillId="0" borderId="3" xfId="0" applyFont="1" applyBorder="1" applyAlignment="1">
      <alignment horizontal="center"/>
    </xf>
    <xf numFmtId="0" fontId="17" fillId="0" borderId="3" xfId="0" applyFont="1" applyBorder="1" applyAlignment="1">
      <alignment horizontal="right"/>
    </xf>
    <xf numFmtId="0" fontId="17" fillId="0" borderId="3" xfId="0" applyFont="1" applyBorder="1" applyAlignment="1"/>
    <xf numFmtId="0" fontId="17" fillId="0" borderId="3" xfId="0" applyFont="1" applyBorder="1" applyAlignment="1">
      <alignment wrapText="1"/>
    </xf>
    <xf numFmtId="0" fontId="10" fillId="0" borderId="3" xfId="0" applyFont="1" applyBorder="1" applyAlignment="1">
      <alignment horizontal="right"/>
    </xf>
    <xf numFmtId="0" fontId="10" fillId="3" borderId="3" xfId="0" applyFont="1" applyFill="1" applyBorder="1" applyAlignment="1"/>
    <xf numFmtId="0" fontId="5" fillId="3" borderId="3" xfId="0" applyFont="1" applyFill="1" applyBorder="1" applyAlignment="1">
      <alignment horizontal="right"/>
    </xf>
    <xf numFmtId="0" fontId="16" fillId="7" borderId="3" xfId="0" applyFont="1" applyFill="1" applyBorder="1" applyAlignment="1"/>
    <xf numFmtId="0" fontId="12" fillId="0" borderId="3" xfId="0" applyFont="1" applyBorder="1" applyAlignment="1"/>
    <xf numFmtId="0" fontId="5" fillId="8" borderId="3" xfId="0" applyFont="1" applyFill="1" applyBorder="1" applyAlignment="1"/>
    <xf numFmtId="0" fontId="5" fillId="8" borderId="3" xfId="0" applyFont="1" applyFill="1" applyBorder="1" applyAlignment="1">
      <alignment horizontal="right"/>
    </xf>
    <xf numFmtId="0" fontId="10" fillId="8" borderId="3" xfId="0" applyFont="1" applyFill="1" applyBorder="1" applyAlignment="1"/>
    <xf numFmtId="0" fontId="12" fillId="0" borderId="3" xfId="0" applyFont="1" applyBorder="1" applyAlignment="1">
      <alignment horizontal="right"/>
    </xf>
    <xf numFmtId="0" fontId="23" fillId="8" borderId="3" xfId="0" applyFont="1" applyFill="1" applyBorder="1" applyAlignment="1"/>
    <xf numFmtId="0" fontId="5" fillId="6" borderId="3" xfId="0" applyFont="1" applyFill="1" applyBorder="1" applyAlignment="1"/>
    <xf numFmtId="0" fontId="10" fillId="6" borderId="3" xfId="0" applyFont="1" applyFill="1" applyBorder="1" applyAlignment="1"/>
    <xf numFmtId="1" fontId="2" fillId="0" borderId="3" xfId="0" applyNumberFormat="1" applyFont="1" applyBorder="1" applyAlignment="1">
      <alignment horizontal="right"/>
    </xf>
    <xf numFmtId="0" fontId="13" fillId="6" borderId="3" xfId="0" applyFont="1" applyFill="1" applyBorder="1" applyAlignment="1"/>
    <xf numFmtId="1" fontId="13" fillId="6" borderId="3" xfId="0" applyNumberFormat="1" applyFont="1" applyFill="1" applyBorder="1" applyAlignment="1">
      <alignment horizontal="right"/>
    </xf>
    <xf numFmtId="0" fontId="39" fillId="0" borderId="3" xfId="0" applyFont="1" applyBorder="1" applyAlignment="1"/>
    <xf numFmtId="0" fontId="39" fillId="14" borderId="3" xfId="0" applyFont="1" applyFill="1" applyBorder="1" applyAlignment="1"/>
    <xf numFmtId="0" fontId="41" fillId="14" borderId="3" xfId="0" applyFont="1" applyFill="1" applyBorder="1" applyAlignment="1"/>
    <xf numFmtId="38" fontId="39" fillId="14" borderId="3" xfId="0" applyNumberFormat="1" applyFont="1" applyFill="1" applyBorder="1" applyAlignment="1"/>
    <xf numFmtId="38" fontId="41" fillId="14" borderId="3" xfId="0" applyNumberFormat="1" applyFont="1" applyFill="1" applyBorder="1" applyAlignment="1"/>
    <xf numFmtId="0" fontId="39" fillId="13" borderId="3" xfId="0" applyFont="1" applyFill="1" applyBorder="1" applyAlignment="1"/>
    <xf numFmtId="38" fontId="41" fillId="13" borderId="3" xfId="0" applyNumberFormat="1" applyFont="1" applyFill="1" applyBorder="1" applyAlignment="1"/>
    <xf numFmtId="38" fontId="41" fillId="0" borderId="3" xfId="0" applyNumberFormat="1" applyFont="1" applyBorder="1" applyAlignment="1"/>
    <xf numFmtId="1" fontId="41" fillId="14" borderId="3" xfId="0" applyNumberFormat="1" applyFont="1" applyFill="1" applyBorder="1" applyAlignment="1"/>
    <xf numFmtId="0" fontId="38" fillId="0" borderId="3" xfId="0" applyFont="1" applyBorder="1" applyAlignment="1">
      <alignment horizontal="center" wrapText="1"/>
    </xf>
    <xf numFmtId="0" fontId="39" fillId="0" borderId="3" xfId="0" applyFont="1" applyBorder="1"/>
    <xf numFmtId="0" fontId="38" fillId="0" borderId="3" xfId="0" applyFont="1" applyBorder="1" applyAlignment="1">
      <alignment horizontal="center"/>
    </xf>
    <xf numFmtId="0" fontId="38" fillId="12" borderId="3" xfId="0" applyFont="1" applyFill="1" applyBorder="1" applyAlignment="1">
      <alignment horizontal="center" vertical="center"/>
    </xf>
    <xf numFmtId="0" fontId="39" fillId="0" borderId="3" xfId="0" applyFont="1" applyBorder="1" applyAlignment="1">
      <alignment horizontal="center"/>
    </xf>
    <xf numFmtId="0" fontId="40" fillId="0" borderId="3" xfId="0" applyFont="1" applyBorder="1" applyAlignment="1">
      <alignment wrapText="1"/>
    </xf>
    <xf numFmtId="38" fontId="40" fillId="0" borderId="3" xfId="0" applyNumberFormat="1" applyFont="1" applyBorder="1" applyAlignment="1">
      <alignment horizontal="center"/>
    </xf>
    <xf numFmtId="38" fontId="40" fillId="0" borderId="3" xfId="0" applyNumberFormat="1" applyFont="1" applyBorder="1" applyAlignment="1">
      <alignment horizontal="center" vertical="center"/>
    </xf>
    <xf numFmtId="38" fontId="38" fillId="12" borderId="3" xfId="0" applyNumberFormat="1" applyFont="1" applyFill="1" applyBorder="1" applyAlignment="1">
      <alignment horizontal="center" vertical="center"/>
    </xf>
    <xf numFmtId="0" fontId="40" fillId="0" borderId="3" xfId="0" applyFont="1" applyBorder="1"/>
    <xf numFmtId="0" fontId="40" fillId="0" borderId="3" xfId="0" applyFont="1" applyBorder="1" applyAlignment="1">
      <alignment horizontal="center"/>
    </xf>
    <xf numFmtId="0" fontId="39" fillId="0" borderId="3" xfId="0" applyFont="1" applyBorder="1" applyAlignment="1">
      <alignment wrapText="1"/>
    </xf>
    <xf numFmtId="0" fontId="38" fillId="12" borderId="3" xfId="0" applyFont="1" applyFill="1" applyBorder="1" applyAlignment="1">
      <alignment horizontal="center"/>
    </xf>
    <xf numFmtId="0" fontId="38" fillId="12" borderId="3" xfId="0" applyFont="1" applyFill="1" applyBorder="1" applyAlignment="1">
      <alignment horizontal="right"/>
    </xf>
    <xf numFmtId="38" fontId="38" fillId="12" borderId="3" xfId="0" applyNumberFormat="1" applyFont="1" applyFill="1" applyBorder="1" applyAlignment="1">
      <alignment horizontal="center"/>
    </xf>
    <xf numFmtId="0" fontId="39" fillId="0" borderId="3" xfId="0" applyFont="1" applyBorder="1" applyAlignment="1">
      <alignment horizontal="center" vertical="center"/>
    </xf>
    <xf numFmtId="0" fontId="39" fillId="12" borderId="3" xfId="0" applyFont="1" applyFill="1" applyBorder="1" applyAlignment="1">
      <alignment horizontal="center"/>
    </xf>
    <xf numFmtId="0" fontId="38" fillId="12" borderId="3" xfId="0" applyFont="1" applyFill="1" applyBorder="1" applyAlignment="1">
      <alignment horizontal="left"/>
    </xf>
    <xf numFmtId="0" fontId="39" fillId="0" borderId="3" xfId="0" applyFont="1" applyFill="1" applyBorder="1" applyAlignment="1"/>
    <xf numFmtId="1" fontId="39" fillId="0" borderId="3" xfId="0" applyNumberFormat="1" applyFont="1" applyBorder="1" applyAlignment="1"/>
    <xf numFmtId="0" fontId="37" fillId="0" borderId="4" xfId="0" applyFont="1" applyBorder="1"/>
    <xf numFmtId="3" fontId="42" fillId="0" borderId="4" xfId="0" applyNumberFormat="1" applyFont="1" applyBorder="1"/>
    <xf numFmtId="0" fontId="42" fillId="0" borderId="4" xfId="0" applyFont="1" applyBorder="1"/>
    <xf numFmtId="3" fontId="42" fillId="0" borderId="14" xfId="0" applyNumberFormat="1" applyFont="1" applyBorder="1"/>
    <xf numFmtId="1" fontId="42" fillId="0" borderId="4" xfId="0" applyNumberFormat="1" applyFont="1" applyBorder="1"/>
    <xf numFmtId="0" fontId="43" fillId="0" borderId="14" xfId="0" applyFont="1" applyBorder="1"/>
    <xf numFmtId="0" fontId="42" fillId="0" borderId="15" xfId="0" applyFont="1" applyBorder="1"/>
    <xf numFmtId="0" fontId="37" fillId="0" borderId="16" xfId="0" applyFont="1" applyBorder="1"/>
    <xf numFmtId="3" fontId="37" fillId="0" borderId="16" xfId="0" applyNumberFormat="1" applyFont="1" applyBorder="1"/>
    <xf numFmtId="1" fontId="37" fillId="0" borderId="16" xfId="0" applyNumberFormat="1" applyFont="1" applyBorder="1"/>
    <xf numFmtId="3" fontId="37" fillId="0" borderId="17" xfId="0" applyNumberFormat="1" applyFont="1" applyBorder="1"/>
    <xf numFmtId="0" fontId="43" fillId="0" borderId="18" xfId="0" applyFont="1" applyBorder="1"/>
    <xf numFmtId="0" fontId="37" fillId="0" borderId="19" xfId="0" applyFont="1" applyBorder="1"/>
    <xf numFmtId="3" fontId="44" fillId="0" borderId="4" xfId="0" applyNumberFormat="1" applyFont="1" applyBorder="1"/>
    <xf numFmtId="0" fontId="44" fillId="0" borderId="4" xfId="0" applyFont="1" applyBorder="1"/>
    <xf numFmtId="3" fontId="44" fillId="0" borderId="20" xfId="0" applyNumberFormat="1" applyFont="1" applyBorder="1"/>
    <xf numFmtId="0" fontId="37" fillId="0" borderId="21" xfId="0" applyFont="1" applyBorder="1"/>
    <xf numFmtId="0" fontId="42" fillId="0" borderId="22" xfId="0" applyFont="1" applyBorder="1"/>
    <xf numFmtId="3" fontId="42" fillId="0" borderId="22" xfId="0" applyNumberFormat="1" applyFont="1" applyBorder="1"/>
    <xf numFmtId="1" fontId="42" fillId="0" borderId="22" xfId="0" applyNumberFormat="1" applyFont="1" applyBorder="1"/>
    <xf numFmtId="3" fontId="45" fillId="0" borderId="22" xfId="0" applyNumberFormat="1" applyFont="1" applyBorder="1"/>
    <xf numFmtId="3" fontId="42" fillId="0" borderId="23" xfId="0" applyNumberFormat="1" applyFont="1" applyBorder="1"/>
    <xf numFmtId="0" fontId="37" fillId="0" borderId="24" xfId="0" applyFont="1" applyBorder="1"/>
    <xf numFmtId="0" fontId="37" fillId="0" borderId="1" xfId="0" applyFont="1" applyBorder="1"/>
    <xf numFmtId="1" fontId="44" fillId="0" borderId="1" xfId="0" applyNumberFormat="1" applyFont="1" applyBorder="1"/>
    <xf numFmtId="3" fontId="44" fillId="0" borderId="1" xfId="0" applyNumberFormat="1" applyFont="1" applyBorder="1"/>
    <xf numFmtId="3" fontId="44" fillId="0" borderId="25" xfId="0" applyNumberFormat="1" applyFont="1" applyBorder="1"/>
    <xf numFmtId="0" fontId="44" fillId="0" borderId="20" xfId="0" applyFont="1" applyBorder="1"/>
    <xf numFmtId="0" fontId="37" fillId="0" borderId="26" xfId="0" applyFont="1" applyBorder="1"/>
    <xf numFmtId="0" fontId="42" fillId="0" borderId="27" xfId="0" applyFont="1" applyBorder="1"/>
    <xf numFmtId="3" fontId="27" fillId="0" borderId="27" xfId="0" applyNumberFormat="1" applyFont="1" applyBorder="1"/>
    <xf numFmtId="1" fontId="27" fillId="0" borderId="27" xfId="0" applyNumberFormat="1" applyFont="1" applyBorder="1"/>
    <xf numFmtId="3" fontId="44" fillId="0" borderId="27" xfId="0" applyNumberFormat="1" applyFont="1" applyBorder="1"/>
    <xf numFmtId="3" fontId="34" fillId="0" borderId="28" xfId="0" applyNumberFormat="1" applyFont="1" applyBorder="1"/>
    <xf numFmtId="0" fontId="37" fillId="0" borderId="15" xfId="0" applyFont="1" applyBorder="1"/>
    <xf numFmtId="0" fontId="44" fillId="0" borderId="16" xfId="0" applyFont="1" applyBorder="1"/>
    <xf numFmtId="3" fontId="44" fillId="0" borderId="16" xfId="0" applyNumberFormat="1" applyFont="1" applyBorder="1"/>
    <xf numFmtId="0" fontId="44" fillId="0" borderId="17" xfId="0" applyFont="1" applyBorder="1"/>
    <xf numFmtId="0" fontId="46" fillId="0" borderId="27" xfId="0" applyFont="1" applyBorder="1"/>
    <xf numFmtId="3" fontId="42" fillId="0" borderId="27" xfId="0" applyNumberFormat="1" applyFont="1" applyBorder="1"/>
    <xf numFmtId="1" fontId="42" fillId="0" borderId="27" xfId="0" applyNumberFormat="1" applyFont="1" applyBorder="1"/>
    <xf numFmtId="3" fontId="42" fillId="0" borderId="28" xfId="0" applyNumberFormat="1" applyFont="1" applyBorder="1"/>
    <xf numFmtId="0" fontId="44" fillId="0" borderId="1" xfId="0" applyFont="1" applyBorder="1"/>
    <xf numFmtId="0" fontId="44" fillId="0" borderId="25" xfId="0" applyFont="1" applyBorder="1"/>
    <xf numFmtId="0" fontId="43" fillId="0" borderId="0" xfId="0" applyFont="1"/>
    <xf numFmtId="0" fontId="37" fillId="0" borderId="20" xfId="0" applyFont="1" applyBorder="1"/>
    <xf numFmtId="0" fontId="37" fillId="0" borderId="5" xfId="0" applyFont="1" applyBorder="1"/>
    <xf numFmtId="0" fontId="42" fillId="0" borderId="6" xfId="0" applyFont="1" applyBorder="1"/>
    <xf numFmtId="3" fontId="42" fillId="0" borderId="6" xfId="0" applyNumberFormat="1" applyFont="1" applyBorder="1"/>
    <xf numFmtId="1" fontId="42" fillId="0" borderId="6" xfId="0" applyNumberFormat="1" applyFont="1" applyBorder="1"/>
    <xf numFmtId="1" fontId="42" fillId="0" borderId="7" xfId="0" applyNumberFormat="1" applyFont="1" applyBorder="1"/>
    <xf numFmtId="0" fontId="37" fillId="0" borderId="31" xfId="0" applyFont="1" applyBorder="1"/>
    <xf numFmtId="0" fontId="42" fillId="0" borderId="31" xfId="0" applyFont="1" applyBorder="1"/>
    <xf numFmtId="4" fontId="42" fillId="0" borderId="31" xfId="0" applyNumberFormat="1" applyFont="1" applyBorder="1"/>
    <xf numFmtId="2" fontId="42" fillId="0" borderId="31" xfId="0" applyNumberFormat="1" applyFont="1" applyBorder="1"/>
    <xf numFmtId="0" fontId="47" fillId="13" borderId="31" xfId="0" applyFont="1" applyFill="1" applyBorder="1"/>
    <xf numFmtId="0" fontId="26" fillId="13" borderId="8" xfId="0" applyFont="1" applyFill="1" applyBorder="1"/>
    <xf numFmtId="0" fontId="37" fillId="0" borderId="12" xfId="0" applyFont="1" applyBorder="1"/>
    <xf numFmtId="0" fontId="42" fillId="0" borderId="32" xfId="0" applyFont="1" applyBorder="1"/>
    <xf numFmtId="3" fontId="42" fillId="0" borderId="13" xfId="0" applyNumberFormat="1" applyFont="1" applyBorder="1"/>
    <xf numFmtId="1" fontId="42" fillId="0" borderId="13" xfId="0" applyNumberFormat="1" applyFont="1" applyBorder="1"/>
    <xf numFmtId="0" fontId="43" fillId="0" borderId="29" xfId="0" applyFont="1" applyBorder="1" applyAlignment="1">
      <alignment wrapText="1"/>
    </xf>
    <xf numFmtId="0" fontId="34" fillId="4" borderId="30" xfId="0" applyFont="1" applyFill="1" applyBorder="1" applyAlignment="1">
      <alignment horizontal="left" wrapText="1"/>
    </xf>
    <xf numFmtId="0" fontId="34" fillId="4" borderId="33" xfId="0" applyFont="1" applyFill="1" applyBorder="1" applyAlignment="1">
      <alignment horizontal="left" wrapText="1"/>
    </xf>
    <xf numFmtId="0" fontId="19"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1012"/>
  <sheetViews>
    <sheetView view="pageBreakPreview" topLeftCell="A52" zoomScale="60" zoomScaleNormal="130" workbookViewId="0">
      <selection activeCell="B68" sqref="B68"/>
    </sheetView>
  </sheetViews>
  <sheetFormatPr defaultColWidth="12.5703125" defaultRowHeight="15" customHeight="1" x14ac:dyDescent="0.2"/>
  <cols>
    <col min="1" max="1" width="12.85546875" customWidth="1"/>
    <col min="2" max="2" width="60.28515625" customWidth="1"/>
    <col min="3" max="3" width="15.42578125" customWidth="1"/>
  </cols>
  <sheetData>
    <row r="1" spans="1:4" ht="15.75" customHeight="1" x14ac:dyDescent="0.3">
      <c r="A1" s="143"/>
      <c r="B1" s="119" t="s">
        <v>0</v>
      </c>
      <c r="C1" s="1"/>
    </row>
    <row r="2" spans="1:4" ht="15.75" customHeight="1" x14ac:dyDescent="0.3">
      <c r="A2" s="144"/>
      <c r="B2" s="120" t="s">
        <v>278</v>
      </c>
      <c r="C2" s="2"/>
    </row>
    <row r="3" spans="1:4" ht="15.75" customHeight="1" x14ac:dyDescent="0.25">
      <c r="A3" s="34">
        <v>3901</v>
      </c>
      <c r="B3" s="121" t="s">
        <v>2</v>
      </c>
      <c r="C3" s="4">
        <v>250000</v>
      </c>
    </row>
    <row r="4" spans="1:4" ht="15.75" customHeight="1" x14ac:dyDescent="0.25">
      <c r="A4" s="34">
        <v>3820</v>
      </c>
      <c r="B4" s="121" t="s">
        <v>3</v>
      </c>
      <c r="C4" s="5">
        <v>50000</v>
      </c>
    </row>
    <row r="5" spans="1:4" ht="15.75" customHeight="1" x14ac:dyDescent="0.25">
      <c r="A5" s="34">
        <v>3810</v>
      </c>
      <c r="B5" s="122" t="s">
        <v>4</v>
      </c>
      <c r="C5" s="5">
        <v>48000</v>
      </c>
    </row>
    <row r="6" spans="1:4" ht="15.75" customHeight="1" x14ac:dyDescent="0.25">
      <c r="A6" s="34">
        <v>3810</v>
      </c>
      <c r="B6" s="121" t="s">
        <v>5</v>
      </c>
      <c r="C6" s="5">
        <v>22000</v>
      </c>
    </row>
    <row r="7" spans="1:4" ht="15.75" customHeight="1" x14ac:dyDescent="0.25">
      <c r="A7" s="34">
        <v>3320</v>
      </c>
      <c r="B7" s="121" t="s">
        <v>6</v>
      </c>
      <c r="C7" s="5">
        <v>12000</v>
      </c>
    </row>
    <row r="8" spans="1:4" ht="15.75" customHeight="1" x14ac:dyDescent="0.25">
      <c r="A8" s="34">
        <v>7212</v>
      </c>
      <c r="B8" s="121" t="s">
        <v>7</v>
      </c>
      <c r="C8" s="5">
        <v>85000</v>
      </c>
    </row>
    <row r="9" spans="1:4" ht="15.75" customHeight="1" x14ac:dyDescent="0.3">
      <c r="A9" s="145"/>
      <c r="B9" s="121" t="s">
        <v>8</v>
      </c>
      <c r="C9" s="5">
        <v>10000</v>
      </c>
    </row>
    <row r="10" spans="1:4" s="40" customFormat="1" ht="15.75" customHeight="1" x14ac:dyDescent="0.3">
      <c r="A10" s="145"/>
      <c r="B10" s="123" t="s">
        <v>279</v>
      </c>
      <c r="C10" s="91">
        <f>SUM(C3:C9)</f>
        <v>477000</v>
      </c>
    </row>
    <row r="11" spans="1:4" ht="15.75" customHeight="1" x14ac:dyDescent="0.3">
      <c r="A11" s="145"/>
      <c r="B11" s="120" t="s">
        <v>9</v>
      </c>
      <c r="C11" s="6"/>
    </row>
    <row r="12" spans="1:4" ht="15.75" customHeight="1" x14ac:dyDescent="0.25">
      <c r="A12" s="146"/>
      <c r="B12" s="121" t="s">
        <v>10</v>
      </c>
      <c r="C12" s="5">
        <v>515000</v>
      </c>
      <c r="D12" s="7"/>
    </row>
    <row r="13" spans="1:4" ht="15.75" customHeight="1" x14ac:dyDescent="0.25">
      <c r="A13" s="146"/>
      <c r="B13" s="121" t="s">
        <v>11</v>
      </c>
      <c r="C13" s="5">
        <v>494000</v>
      </c>
      <c r="D13" s="7"/>
    </row>
    <row r="14" spans="1:4" ht="15.75" customHeight="1" x14ac:dyDescent="0.25">
      <c r="A14" s="146"/>
      <c r="B14" s="121" t="s">
        <v>12</v>
      </c>
      <c r="C14" s="5">
        <v>742185</v>
      </c>
    </row>
    <row r="15" spans="1:4" ht="15.75" customHeight="1" x14ac:dyDescent="0.25">
      <c r="A15" s="146"/>
      <c r="B15" s="121" t="s">
        <v>13</v>
      </c>
      <c r="C15" s="5">
        <v>21000</v>
      </c>
      <c r="D15" s="7"/>
    </row>
    <row r="16" spans="1:4" ht="15.75" customHeight="1" x14ac:dyDescent="0.3">
      <c r="A16" s="144"/>
      <c r="B16" s="124" t="s">
        <v>280</v>
      </c>
      <c r="C16" s="90">
        <f>SUM(C12:C15)</f>
        <v>1772185</v>
      </c>
    </row>
    <row r="17" spans="1:3" ht="15.75" customHeight="1" x14ac:dyDescent="0.25">
      <c r="A17" s="146"/>
      <c r="B17" s="125" t="s">
        <v>281</v>
      </c>
      <c r="C17" s="89">
        <f>C10+C16</f>
        <v>2249185</v>
      </c>
    </row>
    <row r="18" spans="1:3" s="40" customFormat="1" ht="15.75" customHeight="1" x14ac:dyDescent="0.25">
      <c r="A18" s="146"/>
      <c r="B18" s="126"/>
      <c r="C18" s="3"/>
    </row>
    <row r="19" spans="1:3" ht="15.75" customHeight="1" x14ac:dyDescent="0.3">
      <c r="A19" s="144"/>
      <c r="B19" s="127" t="s">
        <v>14</v>
      </c>
      <c r="C19" s="6"/>
    </row>
    <row r="20" spans="1:3" ht="15.75" customHeight="1" x14ac:dyDescent="0.25">
      <c r="A20" s="34">
        <v>5021</v>
      </c>
      <c r="B20" s="121" t="s">
        <v>15</v>
      </c>
      <c r="C20" s="5">
        <v>70000</v>
      </c>
    </row>
    <row r="21" spans="1:3" ht="15.75" customHeight="1" x14ac:dyDescent="0.25">
      <c r="A21" s="34">
        <v>5022</v>
      </c>
      <c r="B21" s="121" t="s">
        <v>16</v>
      </c>
      <c r="C21" s="5">
        <v>7000</v>
      </c>
    </row>
    <row r="22" spans="1:3" ht="15.75" customHeight="1" x14ac:dyDescent="0.25">
      <c r="A22" s="34">
        <v>5060</v>
      </c>
      <c r="B22" s="121" t="s">
        <v>17</v>
      </c>
      <c r="C22" s="5">
        <v>3000</v>
      </c>
    </row>
    <row r="23" spans="1:3" ht="15.75" customHeight="1" x14ac:dyDescent="0.25">
      <c r="A23" s="34">
        <v>5163</v>
      </c>
      <c r="B23" s="121" t="s">
        <v>18</v>
      </c>
      <c r="C23" s="5">
        <v>7500</v>
      </c>
    </row>
    <row r="24" spans="1:3" ht="15.75" customHeight="1" x14ac:dyDescent="0.25">
      <c r="A24" s="34">
        <v>5410</v>
      </c>
      <c r="B24" s="121" t="s">
        <v>19</v>
      </c>
      <c r="C24" s="5">
        <v>5000</v>
      </c>
    </row>
    <row r="25" spans="1:3" ht="15.75" customHeight="1" x14ac:dyDescent="0.25">
      <c r="A25" s="34">
        <v>5064</v>
      </c>
      <c r="B25" s="121" t="s">
        <v>20</v>
      </c>
      <c r="C25" s="5">
        <v>8000</v>
      </c>
    </row>
    <row r="26" spans="1:3" ht="15.75" customHeight="1" x14ac:dyDescent="0.25">
      <c r="A26" s="34">
        <v>5070</v>
      </c>
      <c r="B26" s="121" t="s">
        <v>21</v>
      </c>
      <c r="C26" s="5">
        <v>10000</v>
      </c>
    </row>
    <row r="27" spans="1:3" ht="15.75" customHeight="1" x14ac:dyDescent="0.25">
      <c r="A27" s="34">
        <v>5660</v>
      </c>
      <c r="B27" s="122" t="s">
        <v>22</v>
      </c>
      <c r="C27" s="5">
        <v>0</v>
      </c>
    </row>
    <row r="28" spans="1:3" ht="15.75" customHeight="1" x14ac:dyDescent="0.25">
      <c r="A28" s="34">
        <v>6070</v>
      </c>
      <c r="B28" s="121" t="s">
        <v>23</v>
      </c>
      <c r="C28" s="5">
        <v>2000</v>
      </c>
    </row>
    <row r="29" spans="1:3" ht="15.75" customHeight="1" x14ac:dyDescent="0.25">
      <c r="A29" s="34">
        <v>6110</v>
      </c>
      <c r="B29" s="121" t="s">
        <v>24</v>
      </c>
      <c r="C29" s="5">
        <v>2700</v>
      </c>
    </row>
    <row r="30" spans="1:3" ht="15.75" customHeight="1" x14ac:dyDescent="0.25">
      <c r="A30" s="34">
        <v>5460</v>
      </c>
      <c r="B30" s="121" t="s">
        <v>25</v>
      </c>
      <c r="C30" s="5">
        <v>2500</v>
      </c>
    </row>
    <row r="31" spans="1:3" ht="15.75" customHeight="1" x14ac:dyDescent="0.25">
      <c r="A31" s="34">
        <v>6250</v>
      </c>
      <c r="B31" s="121" t="s">
        <v>26</v>
      </c>
      <c r="C31" s="5">
        <v>2500</v>
      </c>
    </row>
    <row r="32" spans="1:3" ht="15.75" customHeight="1" x14ac:dyDescent="0.25">
      <c r="A32" s="34">
        <v>5420</v>
      </c>
      <c r="B32" s="121" t="s">
        <v>27</v>
      </c>
      <c r="C32" s="5">
        <v>25000</v>
      </c>
    </row>
    <row r="33" spans="1:4" ht="15.75" customHeight="1" x14ac:dyDescent="0.25">
      <c r="A33" s="147" t="s">
        <v>28</v>
      </c>
      <c r="B33" s="121" t="s">
        <v>29</v>
      </c>
      <c r="C33" s="5">
        <v>5000</v>
      </c>
    </row>
    <row r="34" spans="1:4" ht="15.75" customHeight="1" x14ac:dyDescent="0.25">
      <c r="A34" s="34">
        <v>6310</v>
      </c>
      <c r="B34" s="121" t="s">
        <v>30</v>
      </c>
      <c r="C34" s="5">
        <v>16000</v>
      </c>
    </row>
    <row r="35" spans="1:4" ht="15.75" customHeight="1" x14ac:dyDescent="0.25">
      <c r="A35" s="147" t="s">
        <v>31</v>
      </c>
      <c r="B35" s="121" t="s">
        <v>32</v>
      </c>
      <c r="C35" s="5">
        <v>10000</v>
      </c>
    </row>
    <row r="36" spans="1:4" ht="15.75" customHeight="1" x14ac:dyDescent="0.25">
      <c r="A36" s="34">
        <v>6980</v>
      </c>
      <c r="B36" s="121" t="s">
        <v>33</v>
      </c>
      <c r="C36" s="5">
        <v>3500</v>
      </c>
    </row>
    <row r="37" spans="1:4" ht="15.75" customHeight="1" x14ac:dyDescent="0.25">
      <c r="A37" s="147" t="s">
        <v>34</v>
      </c>
      <c r="B37" s="121" t="s">
        <v>35</v>
      </c>
      <c r="C37" s="5">
        <v>5000</v>
      </c>
    </row>
    <row r="38" spans="1:4" ht="15.75" customHeight="1" x14ac:dyDescent="0.25">
      <c r="A38" s="147" t="s">
        <v>36</v>
      </c>
      <c r="B38" s="122" t="s">
        <v>37</v>
      </c>
      <c r="C38" s="5">
        <v>25000</v>
      </c>
    </row>
    <row r="39" spans="1:4" s="40" customFormat="1" ht="15.75" customHeight="1" x14ac:dyDescent="0.25">
      <c r="A39" s="147"/>
      <c r="B39" s="128" t="s">
        <v>282</v>
      </c>
      <c r="C39" s="88">
        <f>SUM(C20:C38)</f>
        <v>209700</v>
      </c>
    </row>
    <row r="40" spans="1:4" ht="15.75" customHeight="1" x14ac:dyDescent="0.3">
      <c r="A40" s="148"/>
      <c r="B40" s="127" t="s">
        <v>38</v>
      </c>
      <c r="C40" s="6"/>
    </row>
    <row r="41" spans="1:4" ht="15.75" customHeight="1" x14ac:dyDescent="0.25">
      <c r="A41" s="34"/>
      <c r="B41" s="129" t="s">
        <v>269</v>
      </c>
      <c r="C41" s="5">
        <v>441000</v>
      </c>
      <c r="D41" s="7"/>
    </row>
    <row r="42" spans="1:4" ht="15.75" customHeight="1" x14ac:dyDescent="0.25">
      <c r="A42" s="34"/>
      <c r="B42" s="122" t="s">
        <v>39</v>
      </c>
      <c r="C42" s="5">
        <v>490000</v>
      </c>
      <c r="D42" s="7"/>
    </row>
    <row r="43" spans="1:4" ht="15.75" customHeight="1" x14ac:dyDescent="0.25">
      <c r="A43" s="34"/>
      <c r="B43" s="122" t="s">
        <v>40</v>
      </c>
      <c r="C43" s="5">
        <v>663000</v>
      </c>
    </row>
    <row r="44" spans="1:4" ht="15.75" customHeight="1" x14ac:dyDescent="0.25">
      <c r="A44" s="34"/>
      <c r="B44" s="122" t="s">
        <v>41</v>
      </c>
      <c r="C44" s="5">
        <v>29800</v>
      </c>
      <c r="D44" s="7"/>
    </row>
    <row r="45" spans="1:4" s="40" customFormat="1" ht="15.75" customHeight="1" x14ac:dyDescent="0.25">
      <c r="A45" s="34"/>
      <c r="B45" s="128" t="s">
        <v>38</v>
      </c>
      <c r="C45" s="88">
        <f>SUM(C41:C44)</f>
        <v>1623800</v>
      </c>
      <c r="D45" s="7"/>
    </row>
    <row r="46" spans="1:4" ht="15.75" customHeight="1" x14ac:dyDescent="0.3">
      <c r="A46" s="148"/>
      <c r="B46" s="120" t="s">
        <v>285</v>
      </c>
      <c r="C46" s="6"/>
    </row>
    <row r="47" spans="1:4" ht="15.75" customHeight="1" x14ac:dyDescent="0.25">
      <c r="A47" s="34">
        <v>7211</v>
      </c>
      <c r="B47" s="122" t="s">
        <v>42</v>
      </c>
      <c r="C47" s="5">
        <v>115000</v>
      </c>
    </row>
    <row r="48" spans="1:4" ht="15.75" customHeight="1" x14ac:dyDescent="0.25">
      <c r="A48" s="34">
        <v>7510</v>
      </c>
      <c r="B48" s="121" t="s">
        <v>43</v>
      </c>
      <c r="C48" s="5">
        <v>32000</v>
      </c>
    </row>
    <row r="49" spans="1:5" ht="15.75" customHeight="1" x14ac:dyDescent="0.25">
      <c r="A49" s="34" t="s">
        <v>44</v>
      </c>
      <c r="B49" s="121" t="s">
        <v>45</v>
      </c>
      <c r="C49" s="5">
        <v>6000</v>
      </c>
    </row>
    <row r="50" spans="1:5" ht="15.75" customHeight="1" x14ac:dyDescent="0.25">
      <c r="A50" s="147" t="s">
        <v>46</v>
      </c>
      <c r="B50" s="122" t="s">
        <v>47</v>
      </c>
      <c r="C50" s="5">
        <v>8000</v>
      </c>
    </row>
    <row r="51" spans="1:5" s="40" customFormat="1" ht="15.75" customHeight="1" x14ac:dyDescent="0.25">
      <c r="A51" s="147"/>
      <c r="B51" s="128" t="s">
        <v>284</v>
      </c>
      <c r="C51" s="88">
        <f>SUM(C47:C50)</f>
        <v>161000</v>
      </c>
    </row>
    <row r="52" spans="1:5" ht="15.75" customHeight="1" x14ac:dyDescent="0.3">
      <c r="A52" s="144"/>
      <c r="B52" s="130" t="s">
        <v>283</v>
      </c>
      <c r="C52" s="8">
        <f>C39+C45+C51</f>
        <v>1994500</v>
      </c>
    </row>
    <row r="53" spans="1:5" ht="15.75" customHeight="1" x14ac:dyDescent="0.3">
      <c r="A53" s="144"/>
      <c r="B53" s="131"/>
      <c r="C53" s="3"/>
    </row>
    <row r="54" spans="1:5" ht="15.75" customHeight="1" x14ac:dyDescent="0.3">
      <c r="A54" s="144"/>
      <c r="B54" s="132" t="s">
        <v>49</v>
      </c>
      <c r="C54" s="77">
        <f>C17-C52</f>
        <v>254685</v>
      </c>
      <c r="D54" s="9"/>
    </row>
    <row r="55" spans="1:5" ht="15.75" customHeight="1" x14ac:dyDescent="0.25">
      <c r="A55" s="34">
        <v>7110</v>
      </c>
      <c r="B55" s="133" t="s">
        <v>50</v>
      </c>
      <c r="C55" s="32">
        <v>26000</v>
      </c>
    </row>
    <row r="56" spans="1:5" ht="15.75" customHeight="1" x14ac:dyDescent="0.3">
      <c r="A56" s="143"/>
      <c r="B56" s="134" t="s">
        <v>51</v>
      </c>
      <c r="C56" s="78">
        <f>C54-C55</f>
        <v>228685</v>
      </c>
    </row>
    <row r="57" spans="1:5" ht="15.75" customHeight="1" x14ac:dyDescent="0.25">
      <c r="A57" s="35">
        <v>7821</v>
      </c>
      <c r="B57" s="135" t="s">
        <v>52</v>
      </c>
      <c r="C57" s="35">
        <v>39000</v>
      </c>
    </row>
    <row r="58" spans="1:5" ht="15.75" customHeight="1" x14ac:dyDescent="0.25">
      <c r="A58" s="149"/>
      <c r="B58" s="135" t="s">
        <v>53</v>
      </c>
      <c r="C58" s="35">
        <v>61000</v>
      </c>
    </row>
    <row r="59" spans="1:5" ht="15.75" customHeight="1" x14ac:dyDescent="0.25">
      <c r="A59" s="149"/>
      <c r="B59" s="136" t="s">
        <v>177</v>
      </c>
      <c r="C59" s="37">
        <v>3000</v>
      </c>
      <c r="D59" s="10"/>
      <c r="E59" s="11"/>
    </row>
    <row r="60" spans="1:5" ht="15.75" customHeight="1" x14ac:dyDescent="0.25">
      <c r="A60" s="149"/>
      <c r="B60" s="134" t="s">
        <v>54</v>
      </c>
      <c r="C60" s="33">
        <f>C56-C57-C58-C59</f>
        <v>125685</v>
      </c>
      <c r="D60" s="10"/>
      <c r="E60" s="11"/>
    </row>
    <row r="61" spans="1:5" ht="15.75" customHeight="1" x14ac:dyDescent="0.25">
      <c r="A61" s="149"/>
      <c r="B61" s="12"/>
      <c r="C61" s="13"/>
      <c r="D61" s="14"/>
      <c r="E61" s="15"/>
    </row>
    <row r="62" spans="1:5" ht="15.75" customHeight="1" x14ac:dyDescent="0.25">
      <c r="A62" s="150"/>
      <c r="B62" s="137" t="s">
        <v>55</v>
      </c>
      <c r="C62" s="92"/>
      <c r="D62" s="92"/>
      <c r="E62" s="92"/>
    </row>
    <row r="63" spans="1:5" ht="15.75" customHeight="1" x14ac:dyDescent="0.25">
      <c r="A63" s="150"/>
      <c r="B63" s="138" t="s">
        <v>56</v>
      </c>
      <c r="C63" s="95">
        <v>830298</v>
      </c>
      <c r="D63" s="25"/>
      <c r="E63" s="25"/>
    </row>
    <row r="64" spans="1:5" ht="15.75" customHeight="1" x14ac:dyDescent="0.25">
      <c r="A64" s="25"/>
      <c r="B64" s="139" t="s">
        <v>57</v>
      </c>
      <c r="C64" s="96">
        <f>C60</f>
        <v>125685</v>
      </c>
      <c r="D64" s="36" t="s">
        <v>270</v>
      </c>
      <c r="E64" s="25"/>
    </row>
    <row r="65" spans="1:5" s="40" customFormat="1" ht="15.75" customHeight="1" x14ac:dyDescent="0.25">
      <c r="A65" s="25"/>
      <c r="B65" s="136" t="s">
        <v>286</v>
      </c>
      <c r="C65" s="96">
        <v>60000</v>
      </c>
      <c r="D65" s="36" t="s">
        <v>271</v>
      </c>
      <c r="E65" s="25"/>
    </row>
    <row r="66" spans="1:5" ht="15.75" customHeight="1" x14ac:dyDescent="0.25">
      <c r="A66" s="25"/>
      <c r="B66" s="139" t="s">
        <v>58</v>
      </c>
      <c r="D66" s="97" t="s">
        <v>275</v>
      </c>
      <c r="E66" s="37"/>
    </row>
    <row r="67" spans="1:5" s="40" customFormat="1" ht="15.75" customHeight="1" x14ac:dyDescent="0.25">
      <c r="A67" s="25"/>
      <c r="B67" s="136" t="s">
        <v>64</v>
      </c>
      <c r="C67" s="37">
        <v>-66667</v>
      </c>
      <c r="D67" s="97" t="s">
        <v>274</v>
      </c>
      <c r="E67" s="37">
        <v>-120000</v>
      </c>
    </row>
    <row r="68" spans="1:5" ht="15.75" customHeight="1" x14ac:dyDescent="0.25">
      <c r="A68" s="25"/>
      <c r="B68" s="140" t="s">
        <v>59</v>
      </c>
      <c r="C68" s="98">
        <f>C63+C64+C65--E67--C67</f>
        <v>829316</v>
      </c>
      <c r="D68" s="92"/>
      <c r="E68" s="92"/>
    </row>
    <row r="69" spans="1:5" ht="15.75" customHeight="1" x14ac:dyDescent="0.25">
      <c r="A69" s="25"/>
      <c r="B69" s="17"/>
      <c r="C69" s="16"/>
      <c r="D69" s="18"/>
      <c r="E69" s="18"/>
    </row>
    <row r="70" spans="1:5" ht="15.75" customHeight="1" x14ac:dyDescent="0.25">
      <c r="A70" s="25"/>
      <c r="B70" s="141" t="s">
        <v>276</v>
      </c>
      <c r="C70" s="92"/>
      <c r="D70" s="92"/>
      <c r="E70" s="92"/>
    </row>
    <row r="71" spans="1:5" ht="15.75" customHeight="1" x14ac:dyDescent="0.25">
      <c r="A71" s="25"/>
      <c r="B71" s="142" t="s">
        <v>56</v>
      </c>
      <c r="C71" s="93">
        <v>12555.498605440569</v>
      </c>
      <c r="D71" s="37"/>
      <c r="E71" s="37"/>
    </row>
    <row r="72" spans="1:5" s="40" customFormat="1" ht="15.75" customHeight="1" x14ac:dyDescent="0.25">
      <c r="A72" s="25"/>
      <c r="B72" s="142" t="s">
        <v>277</v>
      </c>
      <c r="C72" s="93">
        <f>C10-C39-C51-C55</f>
        <v>80300</v>
      </c>
      <c r="D72" s="37"/>
      <c r="E72" s="37"/>
    </row>
    <row r="73" spans="1:5" s="40" customFormat="1" ht="15.75" customHeight="1" x14ac:dyDescent="0.25">
      <c r="A73" s="25"/>
      <c r="B73" s="142" t="s">
        <v>286</v>
      </c>
      <c r="C73" s="93">
        <v>30000</v>
      </c>
      <c r="D73" s="37"/>
      <c r="E73" s="37"/>
    </row>
    <row r="74" spans="1:5" s="40" customFormat="1" ht="15.75" customHeight="1" x14ac:dyDescent="0.25">
      <c r="A74" s="25"/>
      <c r="B74" s="142" t="s">
        <v>60</v>
      </c>
      <c r="C74" s="93">
        <v>11700</v>
      </c>
      <c r="D74" s="37"/>
      <c r="E74" s="37"/>
    </row>
    <row r="75" spans="1:5" s="40" customFormat="1" ht="15.75" customHeight="1" x14ac:dyDescent="0.25">
      <c r="A75" s="25"/>
      <c r="B75" s="142" t="s">
        <v>58</v>
      </c>
      <c r="C75" s="93">
        <v>36000</v>
      </c>
      <c r="D75" s="37"/>
      <c r="E75" s="37"/>
    </row>
    <row r="76" spans="1:5" ht="15.75" customHeight="1" x14ac:dyDescent="0.25">
      <c r="A76" s="25"/>
      <c r="B76" s="141" t="s">
        <v>273</v>
      </c>
      <c r="C76" s="94">
        <f>C71+C72+C73-C74-C75</f>
        <v>75155.498605440574</v>
      </c>
      <c r="D76" s="92"/>
      <c r="E76" s="92"/>
    </row>
    <row r="77" spans="1:5" ht="15.75" customHeight="1" x14ac:dyDescent="0.25">
      <c r="B77" s="37"/>
      <c r="C77" s="37"/>
      <c r="D77" s="37"/>
      <c r="E77" s="37"/>
    </row>
    <row r="78" spans="1:5" ht="15.75" customHeight="1" x14ac:dyDescent="0.25">
      <c r="B78" s="100"/>
      <c r="C78" s="101"/>
      <c r="D78" s="101"/>
      <c r="E78" s="101"/>
    </row>
    <row r="79" spans="1:5" ht="15.75" customHeight="1" x14ac:dyDescent="0.25">
      <c r="B79" s="115"/>
      <c r="C79" s="103"/>
      <c r="D79" s="102"/>
      <c r="E79" s="104"/>
    </row>
    <row r="80" spans="1:5" ht="15.75" customHeight="1" x14ac:dyDescent="0.25">
      <c r="B80" s="116"/>
      <c r="C80" s="106"/>
      <c r="D80" s="105"/>
      <c r="E80" s="104"/>
    </row>
    <row r="81" spans="2:5" ht="15.75" customHeight="1" x14ac:dyDescent="0.25">
      <c r="B81" s="116"/>
      <c r="C81" s="106"/>
      <c r="D81" s="105"/>
      <c r="E81" s="104"/>
    </row>
    <row r="82" spans="2:5" ht="15.75" customHeight="1" x14ac:dyDescent="0.25">
      <c r="B82" s="105"/>
      <c r="C82" s="106"/>
      <c r="D82" s="107"/>
      <c r="E82" s="104"/>
    </row>
    <row r="83" spans="2:5" ht="15.75" customHeight="1" x14ac:dyDescent="0.25">
      <c r="B83" s="100"/>
      <c r="C83" s="108"/>
      <c r="D83" s="109"/>
      <c r="E83" s="100"/>
    </row>
    <row r="84" spans="2:5" ht="15.75" customHeight="1" x14ac:dyDescent="0.2">
      <c r="B84" s="104"/>
      <c r="C84" s="104"/>
      <c r="D84" s="104"/>
      <c r="E84" s="104"/>
    </row>
    <row r="85" spans="2:5" ht="15.75" customHeight="1" x14ac:dyDescent="0.2">
      <c r="B85" s="110"/>
      <c r="C85" s="111"/>
      <c r="D85" s="111"/>
      <c r="E85" s="111"/>
    </row>
    <row r="86" spans="2:5" ht="15.75" customHeight="1" x14ac:dyDescent="0.25">
      <c r="B86" s="105"/>
      <c r="C86" s="106"/>
      <c r="D86" s="107"/>
      <c r="E86" s="104"/>
    </row>
    <row r="87" spans="2:5" ht="15.75" customHeight="1" x14ac:dyDescent="0.25">
      <c r="B87" s="105"/>
      <c r="C87" s="112"/>
      <c r="D87" s="105"/>
      <c r="E87" s="104"/>
    </row>
    <row r="88" spans="2:5" ht="15.75" customHeight="1" x14ac:dyDescent="0.2">
      <c r="B88" s="110"/>
      <c r="C88" s="111"/>
      <c r="D88" s="111"/>
      <c r="E88" s="111"/>
    </row>
    <row r="89" spans="2:5" ht="15.75" customHeight="1" x14ac:dyDescent="0.2">
      <c r="B89" s="104"/>
      <c r="C89" s="104"/>
      <c r="D89" s="104"/>
      <c r="E89" s="104"/>
    </row>
    <row r="90" spans="2:5" ht="15.75" customHeight="1" x14ac:dyDescent="0.2">
      <c r="B90" s="113"/>
      <c r="C90" s="114"/>
      <c r="D90" s="114"/>
      <c r="E90" s="114"/>
    </row>
    <row r="91" spans="2:5" ht="15.75" customHeight="1" x14ac:dyDescent="0.2">
      <c r="B91" s="82"/>
      <c r="C91" s="82"/>
      <c r="D91" s="79"/>
      <c r="E91" s="79"/>
    </row>
    <row r="92" spans="2:5" ht="15.75" customHeight="1" x14ac:dyDescent="0.2">
      <c r="B92" s="82"/>
      <c r="C92" s="79"/>
      <c r="D92" s="79"/>
      <c r="E92" s="79"/>
    </row>
    <row r="93" spans="2:5" ht="15.75" customHeight="1" x14ac:dyDescent="0.2">
      <c r="B93" s="82"/>
      <c r="C93" s="82"/>
      <c r="D93" s="79"/>
      <c r="E93" s="79"/>
    </row>
    <row r="94" spans="2:5" ht="15.75" customHeight="1" x14ac:dyDescent="0.2">
      <c r="B94" s="80"/>
      <c r="C94" s="81"/>
      <c r="D94" s="81"/>
      <c r="E94" s="81"/>
    </row>
    <row r="95" spans="2:5" ht="15.75" customHeight="1" x14ac:dyDescent="0.2">
      <c r="B95" s="79"/>
      <c r="C95" s="79"/>
      <c r="D95" s="79"/>
      <c r="E95" s="79"/>
    </row>
    <row r="96" spans="2:5" ht="15.75" customHeight="1" x14ac:dyDescent="0.2">
      <c r="B96" s="80"/>
      <c r="C96" s="81"/>
      <c r="D96" s="81"/>
      <c r="E96" s="81"/>
    </row>
    <row r="97" spans="2:5" ht="15.75" customHeight="1" x14ac:dyDescent="0.2">
      <c r="B97" s="82"/>
      <c r="C97" s="82"/>
      <c r="D97" s="79"/>
      <c r="E97" s="79"/>
    </row>
    <row r="98" spans="2:5" ht="15.75" customHeight="1" x14ac:dyDescent="0.2">
      <c r="B98" s="82"/>
      <c r="C98" s="82"/>
      <c r="D98" s="79"/>
      <c r="E98" s="79"/>
    </row>
    <row r="99" spans="2:5" ht="15.75" customHeight="1" x14ac:dyDescent="0.2">
      <c r="B99" s="80"/>
      <c r="C99" s="81"/>
      <c r="D99" s="81"/>
      <c r="E99" s="81"/>
    </row>
    <row r="100" spans="2:5" ht="15.75" customHeight="1" x14ac:dyDescent="0.2">
      <c r="B100" s="79"/>
      <c r="C100" s="79"/>
      <c r="D100" s="79"/>
      <c r="E100" s="79"/>
    </row>
    <row r="101" spans="2:5" ht="15.75" customHeight="1" x14ac:dyDescent="0.2">
      <c r="B101" s="83"/>
      <c r="C101" s="84"/>
      <c r="D101" s="84"/>
      <c r="E101" s="84"/>
    </row>
    <row r="102" spans="2:5" ht="15.75" customHeight="1" x14ac:dyDescent="0.2">
      <c r="B102" s="82"/>
      <c r="C102" s="82"/>
      <c r="D102" s="79"/>
      <c r="E102" s="79"/>
    </row>
    <row r="103" spans="2:5" ht="15.75" customHeight="1" x14ac:dyDescent="0.2">
      <c r="B103" s="82"/>
      <c r="C103" s="79"/>
      <c r="D103" s="79"/>
      <c r="E103" s="79"/>
    </row>
    <row r="104" spans="2:5" ht="15.75" customHeight="1" x14ac:dyDescent="0.2">
      <c r="B104" s="82"/>
      <c r="C104" s="82"/>
      <c r="D104" s="79"/>
      <c r="E104" s="79"/>
    </row>
    <row r="105" spans="2:5" ht="15.75" customHeight="1" x14ac:dyDescent="0.2">
      <c r="B105" s="83"/>
      <c r="C105" s="84"/>
      <c r="D105" s="84"/>
      <c r="E105" s="84"/>
    </row>
    <row r="106" spans="2:5" ht="15.75" customHeight="1" x14ac:dyDescent="0.2">
      <c r="B106" s="79"/>
      <c r="C106" s="79"/>
      <c r="D106" s="79"/>
      <c r="E106" s="79"/>
    </row>
    <row r="107" spans="2:5" ht="15.75" customHeight="1" x14ac:dyDescent="0.2">
      <c r="B107" s="83"/>
      <c r="C107" s="84"/>
      <c r="D107" s="84"/>
      <c r="E107" s="84"/>
    </row>
    <row r="108" spans="2:5" ht="15.75" customHeight="1" x14ac:dyDescent="0.2">
      <c r="B108" s="82"/>
      <c r="C108" s="82"/>
      <c r="D108" s="79"/>
      <c r="E108" s="79"/>
    </row>
    <row r="109" spans="2:5" ht="15.75" customHeight="1" x14ac:dyDescent="0.2">
      <c r="B109" s="83"/>
      <c r="C109" s="84"/>
      <c r="D109" s="84"/>
      <c r="E109" s="84"/>
    </row>
    <row r="110" spans="2:5" ht="15.75" customHeight="1" x14ac:dyDescent="0.2">
      <c r="B110" s="79"/>
      <c r="C110" s="79"/>
      <c r="D110" s="79"/>
      <c r="E110" s="79"/>
    </row>
    <row r="111" spans="2:5" ht="15.75" customHeight="1" x14ac:dyDescent="0.2">
      <c r="B111" s="85"/>
      <c r="C111" s="86"/>
      <c r="D111" s="86"/>
      <c r="E111" s="86"/>
    </row>
    <row r="112" spans="2:5" ht="15.75" customHeight="1" x14ac:dyDescent="0.2">
      <c r="B112" s="82"/>
      <c r="C112" s="82"/>
      <c r="D112" s="79"/>
      <c r="E112" s="79"/>
    </row>
    <row r="113" spans="2:5" ht="15.75" customHeight="1" x14ac:dyDescent="0.2">
      <c r="B113" s="87"/>
      <c r="C113" s="79"/>
      <c r="D113" s="79"/>
      <c r="E113" s="79"/>
    </row>
    <row r="114" spans="2:5" ht="15.75" customHeight="1" x14ac:dyDescent="0.2">
      <c r="B114" s="82"/>
      <c r="C114" s="82"/>
      <c r="D114" s="79"/>
      <c r="E114" s="79"/>
    </row>
    <row r="115" spans="2:5" ht="15.75" customHeight="1" x14ac:dyDescent="0.2">
      <c r="B115" s="85"/>
      <c r="C115" s="86"/>
      <c r="D115" s="86"/>
      <c r="E115" s="86"/>
    </row>
    <row r="116" spans="2:5" ht="15.75" customHeight="1" x14ac:dyDescent="0.2">
      <c r="B116" s="79"/>
      <c r="C116" s="79"/>
      <c r="D116" s="79"/>
      <c r="E116" s="79"/>
    </row>
    <row r="117" spans="2:5" ht="15.75" customHeight="1" x14ac:dyDescent="0.2">
      <c r="B117" s="85"/>
      <c r="C117" s="86"/>
      <c r="D117" s="86"/>
      <c r="E117" s="86"/>
    </row>
    <row r="118" spans="2:5" ht="15.75" customHeight="1" x14ac:dyDescent="0.2">
      <c r="B118" s="82"/>
      <c r="C118" s="82"/>
      <c r="D118" s="79"/>
      <c r="E118" s="79"/>
    </row>
    <row r="119" spans="2:5" ht="15.75" customHeight="1" x14ac:dyDescent="0.2">
      <c r="B119" s="85"/>
      <c r="C119" s="86"/>
      <c r="D119" s="86"/>
      <c r="E119" s="86"/>
    </row>
    <row r="120" spans="2:5" ht="15.75" customHeight="1" x14ac:dyDescent="0.2"/>
    <row r="121" spans="2:5" ht="15.75" customHeight="1" x14ac:dyDescent="0.2"/>
    <row r="122" spans="2:5" ht="15.75" customHeight="1" x14ac:dyDescent="0.2"/>
    <row r="123" spans="2:5" ht="15.75" customHeight="1" x14ac:dyDescent="0.2"/>
    <row r="124" spans="2:5" ht="15.75" customHeight="1" x14ac:dyDescent="0.2"/>
    <row r="125" spans="2:5" ht="15.75" customHeight="1" x14ac:dyDescent="0.2"/>
    <row r="126" spans="2:5" ht="15.75" customHeight="1" x14ac:dyDescent="0.2"/>
    <row r="127" spans="2:5" ht="15.75" customHeight="1" x14ac:dyDescent="0.2"/>
    <row r="128" spans="2:5"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sheetData>
  <pageMargins left="0.7" right="0.7" top="0.75" bottom="0.75" header="0" footer="0"/>
  <pageSetup paperSize="9" scale="70" orientation="portrait" r:id="rId1"/>
  <rowBreaks count="1" manualBreakCount="1">
    <brk id="6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60"/>
  <sheetViews>
    <sheetView view="pageBreakPreview" zoomScale="60" zoomScaleNormal="100" workbookViewId="0">
      <selection activeCell="D72" sqref="D72"/>
    </sheetView>
  </sheetViews>
  <sheetFormatPr defaultColWidth="12.5703125" defaultRowHeight="15" customHeight="1" x14ac:dyDescent="0.2"/>
  <cols>
    <col min="2" max="2" width="44.42578125" customWidth="1"/>
    <col min="4" max="4" width="167.85546875" customWidth="1"/>
  </cols>
  <sheetData>
    <row r="1" spans="1:4" ht="15" customHeight="1" x14ac:dyDescent="0.35">
      <c r="A1" s="151" t="s">
        <v>69</v>
      </c>
      <c r="B1" s="152"/>
      <c r="C1" s="153"/>
      <c r="D1" s="37"/>
    </row>
    <row r="2" spans="1:4" ht="15" customHeight="1" x14ac:dyDescent="0.25">
      <c r="A2" s="154" t="s">
        <v>70</v>
      </c>
      <c r="B2" s="155"/>
      <c r="C2" s="154" t="s">
        <v>71</v>
      </c>
      <c r="D2" s="154" t="s">
        <v>72</v>
      </c>
    </row>
    <row r="3" spans="1:4" ht="15" customHeight="1" x14ac:dyDescent="0.25">
      <c r="A3" s="156"/>
      <c r="B3" s="37" t="s">
        <v>73</v>
      </c>
      <c r="C3" s="157">
        <v>-12215</v>
      </c>
      <c r="D3" s="158" t="s">
        <v>74</v>
      </c>
    </row>
    <row r="4" spans="1:4" ht="31.5" x14ac:dyDescent="0.25">
      <c r="A4" s="156">
        <v>3160</v>
      </c>
      <c r="B4" s="37" t="s">
        <v>75</v>
      </c>
      <c r="C4" s="157">
        <v>0</v>
      </c>
      <c r="D4" s="159" t="s">
        <v>76</v>
      </c>
    </row>
    <row r="5" spans="1:4" ht="15" customHeight="1" x14ac:dyDescent="0.25">
      <c r="A5" s="156">
        <v>3161</v>
      </c>
      <c r="B5" s="37" t="s">
        <v>77</v>
      </c>
      <c r="C5" s="160">
        <v>25000</v>
      </c>
      <c r="D5" s="37"/>
    </row>
    <row r="6" spans="1:4" ht="15" customHeight="1" x14ac:dyDescent="0.25">
      <c r="A6" s="156">
        <v>3162</v>
      </c>
      <c r="B6" s="37" t="s">
        <v>78</v>
      </c>
      <c r="C6" s="160">
        <v>105000</v>
      </c>
      <c r="D6" s="37" t="s">
        <v>79</v>
      </c>
    </row>
    <row r="7" spans="1:4" ht="15" customHeight="1" x14ac:dyDescent="0.25">
      <c r="A7" s="156">
        <v>3163</v>
      </c>
      <c r="B7" s="37" t="s">
        <v>80</v>
      </c>
      <c r="C7" s="160">
        <v>70000</v>
      </c>
      <c r="D7" s="37" t="s">
        <v>81</v>
      </c>
    </row>
    <row r="8" spans="1:4" ht="15" customHeight="1" x14ac:dyDescent="0.25">
      <c r="A8" s="156">
        <v>3164</v>
      </c>
      <c r="B8" s="37" t="s">
        <v>82</v>
      </c>
      <c r="C8" s="160">
        <v>213900</v>
      </c>
      <c r="D8" s="37" t="s">
        <v>83</v>
      </c>
    </row>
    <row r="9" spans="1:4" ht="15" customHeight="1" x14ac:dyDescent="0.25">
      <c r="A9" s="156">
        <v>3165</v>
      </c>
      <c r="B9" s="37" t="s">
        <v>84</v>
      </c>
      <c r="C9" s="160">
        <v>0</v>
      </c>
      <c r="D9" s="37" t="s">
        <v>85</v>
      </c>
    </row>
    <row r="10" spans="1:4" ht="15" customHeight="1" x14ac:dyDescent="0.25">
      <c r="A10" s="156">
        <v>3166</v>
      </c>
      <c r="B10" s="37" t="s">
        <v>86</v>
      </c>
      <c r="C10" s="160">
        <v>46000</v>
      </c>
      <c r="D10" s="37" t="s">
        <v>79</v>
      </c>
    </row>
    <row r="11" spans="1:4" ht="15" customHeight="1" x14ac:dyDescent="0.25">
      <c r="A11" s="156">
        <v>3167</v>
      </c>
      <c r="B11" s="37" t="s">
        <v>87</v>
      </c>
      <c r="C11" s="160">
        <v>10000</v>
      </c>
      <c r="D11" s="37" t="s">
        <v>88</v>
      </c>
    </row>
    <row r="12" spans="1:4" ht="15" customHeight="1" x14ac:dyDescent="0.25">
      <c r="A12" s="156">
        <v>3168</v>
      </c>
      <c r="B12" s="37" t="s">
        <v>89</v>
      </c>
      <c r="C12" s="160">
        <v>0</v>
      </c>
      <c r="D12" s="37" t="s">
        <v>90</v>
      </c>
    </row>
    <row r="13" spans="1:4" ht="15" customHeight="1" x14ac:dyDescent="0.25">
      <c r="A13" s="156">
        <v>3201</v>
      </c>
      <c r="B13" s="37" t="s">
        <v>91</v>
      </c>
      <c r="C13" s="160">
        <v>48000</v>
      </c>
      <c r="D13" s="37" t="s">
        <v>92</v>
      </c>
    </row>
    <row r="14" spans="1:4" ht="15" customHeight="1" x14ac:dyDescent="0.25">
      <c r="A14" s="156">
        <v>3511</v>
      </c>
      <c r="B14" s="37" t="s">
        <v>93</v>
      </c>
      <c r="C14" s="160">
        <v>0</v>
      </c>
      <c r="D14" s="37"/>
    </row>
    <row r="15" spans="1:4" ht="15" customHeight="1" x14ac:dyDescent="0.25">
      <c r="A15" s="156">
        <v>3545</v>
      </c>
      <c r="B15" s="37" t="s">
        <v>94</v>
      </c>
      <c r="C15" s="160">
        <v>40000</v>
      </c>
      <c r="D15" s="37" t="s">
        <v>95</v>
      </c>
    </row>
    <row r="16" spans="1:4" ht="15" customHeight="1" x14ac:dyDescent="0.25">
      <c r="A16" s="156">
        <v>3601</v>
      </c>
      <c r="B16" s="37" t="s">
        <v>96</v>
      </c>
      <c r="C16" s="160">
        <v>13500</v>
      </c>
      <c r="D16" s="37" t="s">
        <v>97</v>
      </c>
    </row>
    <row r="17" spans="1:4" ht="15" customHeight="1" x14ac:dyDescent="0.25">
      <c r="A17" s="156">
        <v>3819</v>
      </c>
      <c r="B17" s="37" t="s">
        <v>98</v>
      </c>
      <c r="C17" s="160">
        <v>80000</v>
      </c>
      <c r="D17" s="37" t="s">
        <v>99</v>
      </c>
    </row>
    <row r="18" spans="1:4" ht="15" customHeight="1" x14ac:dyDescent="0.25">
      <c r="A18" s="156">
        <v>3820</v>
      </c>
      <c r="B18" s="37" t="s">
        <v>100</v>
      </c>
      <c r="C18" s="160">
        <v>3000</v>
      </c>
      <c r="D18" s="37" t="s">
        <v>101</v>
      </c>
    </row>
    <row r="19" spans="1:4" ht="15" customHeight="1" x14ac:dyDescent="0.25">
      <c r="A19" s="156">
        <v>3821</v>
      </c>
      <c r="B19" s="37" t="s">
        <v>102</v>
      </c>
      <c r="C19" s="160">
        <v>100000</v>
      </c>
      <c r="D19" s="37" t="s">
        <v>99</v>
      </c>
    </row>
    <row r="20" spans="1:4" ht="15" customHeight="1" x14ac:dyDescent="0.25">
      <c r="A20" s="156">
        <v>5911</v>
      </c>
      <c r="B20" s="37" t="s">
        <v>103</v>
      </c>
      <c r="C20" s="160">
        <v>0</v>
      </c>
      <c r="D20" s="37"/>
    </row>
    <row r="21" spans="1:4" x14ac:dyDescent="0.25">
      <c r="A21" s="33" t="s">
        <v>104</v>
      </c>
      <c r="B21" s="161"/>
      <c r="C21" s="162">
        <f>SUM(C3:C20)</f>
        <v>742185</v>
      </c>
      <c r="D21" s="161"/>
    </row>
    <row r="22" spans="1:4" x14ac:dyDescent="0.25">
      <c r="A22" s="37"/>
      <c r="B22" s="37"/>
      <c r="C22" s="37"/>
      <c r="D22" s="37"/>
    </row>
    <row r="23" spans="1:4" ht="15.75" x14ac:dyDescent="0.25">
      <c r="A23" s="163" t="s">
        <v>105</v>
      </c>
      <c r="B23" s="152"/>
      <c r="C23" s="154" t="s">
        <v>71</v>
      </c>
      <c r="D23" s="154" t="s">
        <v>72</v>
      </c>
    </row>
    <row r="24" spans="1:4" x14ac:dyDescent="0.25">
      <c r="A24" s="156">
        <v>4160</v>
      </c>
      <c r="B24" s="37" t="s">
        <v>106</v>
      </c>
      <c r="C24" s="160">
        <v>10000</v>
      </c>
      <c r="D24" s="37" t="s">
        <v>107</v>
      </c>
    </row>
    <row r="25" spans="1:4" x14ac:dyDescent="0.25">
      <c r="A25" s="156">
        <v>4161</v>
      </c>
      <c r="B25" s="37" t="s">
        <v>108</v>
      </c>
      <c r="C25" s="160">
        <v>20000</v>
      </c>
      <c r="D25" s="37" t="s">
        <v>109</v>
      </c>
    </row>
    <row r="26" spans="1:4" x14ac:dyDescent="0.25">
      <c r="A26" s="156">
        <v>4162</v>
      </c>
      <c r="B26" s="37" t="s">
        <v>110</v>
      </c>
      <c r="C26" s="160">
        <v>40000</v>
      </c>
      <c r="D26" s="37" t="s">
        <v>79</v>
      </c>
    </row>
    <row r="27" spans="1:4" x14ac:dyDescent="0.25">
      <c r="A27" s="156">
        <v>4163</v>
      </c>
      <c r="B27" s="37" t="s">
        <v>111</v>
      </c>
      <c r="C27" s="160">
        <v>69000</v>
      </c>
      <c r="D27" s="37" t="s">
        <v>112</v>
      </c>
    </row>
    <row r="28" spans="1:4" x14ac:dyDescent="0.25">
      <c r="A28" s="156">
        <v>4164</v>
      </c>
      <c r="B28" s="37" t="s">
        <v>113</v>
      </c>
      <c r="C28" s="160">
        <v>160000</v>
      </c>
      <c r="D28" s="37" t="s">
        <v>114</v>
      </c>
    </row>
    <row r="29" spans="1:4" x14ac:dyDescent="0.25">
      <c r="A29" s="156">
        <v>4165</v>
      </c>
      <c r="B29" s="37" t="s">
        <v>115</v>
      </c>
      <c r="C29" s="160">
        <v>0</v>
      </c>
      <c r="D29" s="37" t="s">
        <v>116</v>
      </c>
    </row>
    <row r="30" spans="1:4" x14ac:dyDescent="0.25">
      <c r="A30" s="156" t="s">
        <v>117</v>
      </c>
      <c r="B30" s="37" t="s">
        <v>118</v>
      </c>
      <c r="C30" s="160">
        <v>40000</v>
      </c>
      <c r="D30" s="37" t="s">
        <v>119</v>
      </c>
    </row>
    <row r="31" spans="1:4" x14ac:dyDescent="0.25">
      <c r="A31" s="156">
        <v>4166</v>
      </c>
      <c r="B31" s="37" t="s">
        <v>120</v>
      </c>
      <c r="C31" s="160">
        <v>23000</v>
      </c>
      <c r="D31" s="37" t="s">
        <v>79</v>
      </c>
    </row>
    <row r="32" spans="1:4" x14ac:dyDescent="0.25">
      <c r="A32" s="156">
        <v>4167</v>
      </c>
      <c r="B32" s="37" t="s">
        <v>121</v>
      </c>
      <c r="C32" s="160">
        <v>5000</v>
      </c>
      <c r="D32" s="37" t="s">
        <v>122</v>
      </c>
    </row>
    <row r="33" spans="1:4" x14ac:dyDescent="0.25">
      <c r="A33" s="156">
        <v>4168</v>
      </c>
      <c r="B33" s="37" t="s">
        <v>123</v>
      </c>
      <c r="C33" s="160">
        <v>20000</v>
      </c>
      <c r="D33" s="37"/>
    </row>
    <row r="34" spans="1:4" x14ac:dyDescent="0.25">
      <c r="A34" s="156">
        <v>4169</v>
      </c>
      <c r="B34" s="37" t="s">
        <v>124</v>
      </c>
      <c r="C34" s="160">
        <v>0</v>
      </c>
      <c r="D34" s="37" t="s">
        <v>125</v>
      </c>
    </row>
    <row r="35" spans="1:4" x14ac:dyDescent="0.25">
      <c r="A35" s="156">
        <v>4511</v>
      </c>
      <c r="B35" s="37" t="s">
        <v>126</v>
      </c>
      <c r="C35" s="37"/>
      <c r="D35" s="164"/>
    </row>
    <row r="36" spans="1:4" x14ac:dyDescent="0.25">
      <c r="A36" s="156">
        <v>4545</v>
      </c>
      <c r="B36" s="37" t="s">
        <v>94</v>
      </c>
      <c r="C36" s="160">
        <v>167000</v>
      </c>
      <c r="D36" s="37" t="s">
        <v>127</v>
      </c>
    </row>
    <row r="37" spans="1:4" x14ac:dyDescent="0.25">
      <c r="A37" s="156">
        <v>4601</v>
      </c>
      <c r="B37" s="37" t="s">
        <v>128</v>
      </c>
      <c r="C37" s="160">
        <v>18000</v>
      </c>
      <c r="D37" s="37" t="s">
        <v>129</v>
      </c>
    </row>
    <row r="38" spans="1:4" x14ac:dyDescent="0.25">
      <c r="A38" s="156">
        <v>5050</v>
      </c>
      <c r="B38" s="37" t="s">
        <v>130</v>
      </c>
      <c r="C38" s="160">
        <v>0</v>
      </c>
      <c r="D38" s="37"/>
    </row>
    <row r="39" spans="1:4" x14ac:dyDescent="0.25">
      <c r="A39" s="156">
        <v>5410</v>
      </c>
      <c r="B39" s="37" t="s">
        <v>131</v>
      </c>
      <c r="C39" s="160">
        <v>0</v>
      </c>
      <c r="D39" s="37"/>
    </row>
    <row r="40" spans="1:4" x14ac:dyDescent="0.25">
      <c r="A40" s="156">
        <v>5911</v>
      </c>
      <c r="B40" s="37" t="s">
        <v>132</v>
      </c>
      <c r="C40" s="160">
        <v>0</v>
      </c>
      <c r="D40" s="37" t="s">
        <v>133</v>
      </c>
    </row>
    <row r="41" spans="1:4" x14ac:dyDescent="0.25">
      <c r="A41" s="156">
        <v>6981</v>
      </c>
      <c r="B41" s="37" t="s">
        <v>134</v>
      </c>
      <c r="C41" s="160">
        <v>500</v>
      </c>
      <c r="D41" s="37" t="s">
        <v>135</v>
      </c>
    </row>
    <row r="42" spans="1:4" x14ac:dyDescent="0.25">
      <c r="A42" s="156">
        <v>7110</v>
      </c>
      <c r="B42" s="37" t="s">
        <v>136</v>
      </c>
      <c r="C42" s="160">
        <v>50000</v>
      </c>
      <c r="D42" s="37" t="s">
        <v>137</v>
      </c>
    </row>
    <row r="43" spans="1:4" x14ac:dyDescent="0.25">
      <c r="A43" s="156"/>
      <c r="B43" s="37" t="s">
        <v>138</v>
      </c>
      <c r="C43" s="160">
        <v>22500</v>
      </c>
      <c r="D43" s="37"/>
    </row>
    <row r="44" spans="1:4" x14ac:dyDescent="0.25">
      <c r="A44" s="156"/>
      <c r="B44" s="37" t="s">
        <v>139</v>
      </c>
      <c r="C44" s="160">
        <v>18000</v>
      </c>
      <c r="D44" s="37" t="s">
        <v>140</v>
      </c>
    </row>
    <row r="45" spans="1:4" x14ac:dyDescent="0.25">
      <c r="A45" s="37"/>
      <c r="B45" s="37"/>
      <c r="C45" s="160"/>
      <c r="D45" s="37"/>
    </row>
    <row r="46" spans="1:4" x14ac:dyDescent="0.25">
      <c r="A46" s="161" t="s">
        <v>48</v>
      </c>
      <c r="B46" s="161"/>
      <c r="C46" s="162">
        <f>SUM(C24:C45)</f>
        <v>663000</v>
      </c>
      <c r="D46" s="161"/>
    </row>
    <row r="47" spans="1:4" x14ac:dyDescent="0.25">
      <c r="A47" s="165" t="s">
        <v>141</v>
      </c>
      <c r="B47" s="152"/>
      <c r="C47" s="166">
        <f>C21-C46</f>
        <v>79185</v>
      </c>
      <c r="D47" s="167"/>
    </row>
    <row r="48" spans="1:4" x14ac:dyDescent="0.25">
      <c r="A48" s="37"/>
      <c r="B48" s="37" t="s">
        <v>66</v>
      </c>
      <c r="C48" s="168">
        <v>61000</v>
      </c>
      <c r="D48" s="164"/>
    </row>
    <row r="49" spans="1:4" x14ac:dyDescent="0.25">
      <c r="A49" s="37"/>
      <c r="B49" s="37" t="s">
        <v>67</v>
      </c>
      <c r="C49" s="160">
        <v>11700</v>
      </c>
      <c r="D49" s="37" t="s">
        <v>68</v>
      </c>
    </row>
    <row r="50" spans="1:4" x14ac:dyDescent="0.25">
      <c r="A50" s="161" t="s">
        <v>142</v>
      </c>
      <c r="B50" s="161"/>
      <c r="C50" s="162">
        <f>C48+C49</f>
        <v>72700</v>
      </c>
      <c r="D50" s="161"/>
    </row>
    <row r="51" spans="1:4" x14ac:dyDescent="0.25">
      <c r="A51" s="164"/>
      <c r="B51" s="37"/>
      <c r="C51" s="37"/>
      <c r="D51" s="37"/>
    </row>
    <row r="52" spans="1:4" x14ac:dyDescent="0.25">
      <c r="A52" s="165" t="s">
        <v>54</v>
      </c>
      <c r="B52" s="152"/>
      <c r="C52" s="166">
        <f>C47-C50</f>
        <v>6485</v>
      </c>
      <c r="D52" s="169" t="s">
        <v>211</v>
      </c>
    </row>
    <row r="53" spans="1:4" x14ac:dyDescent="0.25">
      <c r="A53" s="37"/>
      <c r="B53" s="37"/>
      <c r="C53" s="37"/>
      <c r="D53" s="37"/>
    </row>
    <row r="54" spans="1:4" x14ac:dyDescent="0.25">
      <c r="A54" s="170" t="s">
        <v>62</v>
      </c>
      <c r="B54" s="171"/>
      <c r="C54" s="171"/>
      <c r="D54" s="171"/>
    </row>
    <row r="55" spans="1:4" x14ac:dyDescent="0.25">
      <c r="A55" s="37"/>
      <c r="B55" s="34" t="s">
        <v>56</v>
      </c>
      <c r="C55" s="172">
        <v>237119</v>
      </c>
      <c r="D55" s="117" t="s">
        <v>63</v>
      </c>
    </row>
    <row r="56" spans="1:4" x14ac:dyDescent="0.25">
      <c r="A56" s="37"/>
      <c r="B56" s="36" t="s">
        <v>57</v>
      </c>
      <c r="C56" s="168">
        <v>6485</v>
      </c>
      <c r="D56" s="36" t="s">
        <v>209</v>
      </c>
    </row>
    <row r="57" spans="1:4" x14ac:dyDescent="0.25">
      <c r="A57" s="37"/>
      <c r="B57" s="37" t="s">
        <v>64</v>
      </c>
      <c r="C57" s="168">
        <v>-75000</v>
      </c>
      <c r="D57" s="37"/>
    </row>
    <row r="58" spans="1:4" x14ac:dyDescent="0.25">
      <c r="A58" s="37"/>
      <c r="B58" s="37" t="s">
        <v>58</v>
      </c>
      <c r="C58" s="168">
        <v>-36000</v>
      </c>
      <c r="D58" s="164" t="s">
        <v>65</v>
      </c>
    </row>
    <row r="59" spans="1:4" x14ac:dyDescent="0.25">
      <c r="A59" s="170"/>
      <c r="B59" s="173" t="s">
        <v>59</v>
      </c>
      <c r="C59" s="174">
        <f>C55+C56--C57--C58</f>
        <v>132604</v>
      </c>
      <c r="D59" s="170"/>
    </row>
    <row r="60" spans="1:4" ht="15" customHeight="1" x14ac:dyDescent="0.2">
      <c r="A60" s="25"/>
      <c r="B60" s="25"/>
      <c r="C60" s="25"/>
      <c r="D60" s="25"/>
    </row>
  </sheetData>
  <mergeCells count="4">
    <mergeCell ref="A1:B1"/>
    <mergeCell ref="A23:B23"/>
    <mergeCell ref="A47:B47"/>
    <mergeCell ref="A52:B52"/>
  </mergeCells>
  <pageMargins left="0.7" right="0.7" top="0.75" bottom="0.75" header="0.3" footer="0.3"/>
  <pageSetup paperSize="9" scale="56" orientation="landscape" r:id="rId1"/>
  <rowBreaks count="1" manualBreakCount="1">
    <brk id="47" max="16383" man="1"/>
  </rowBreaks>
  <colBreaks count="1" manualBreakCount="1">
    <brk id="4"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2553-0ABD-45FF-9269-ECE5DD5AAC55}">
  <dimension ref="A1:F47"/>
  <sheetViews>
    <sheetView view="pageBreakPreview" topLeftCell="A23" zoomScale="60" zoomScaleNormal="100" workbookViewId="0">
      <selection activeCell="G122" sqref="G122"/>
    </sheetView>
  </sheetViews>
  <sheetFormatPr defaultRowHeight="12.75" x14ac:dyDescent="0.2"/>
  <cols>
    <col min="1" max="1" width="8.7109375" style="21"/>
    <col min="2" max="2" width="79.85546875" bestFit="1" customWidth="1"/>
    <col min="3" max="3" width="12" bestFit="1" customWidth="1"/>
  </cols>
  <sheetData>
    <row r="1" spans="1:6" ht="21" x14ac:dyDescent="0.35">
      <c r="A1" s="49"/>
      <c r="B1" s="50" t="s">
        <v>175</v>
      </c>
      <c r="C1" s="51"/>
    </row>
    <row r="3" spans="1:6" ht="18.75" x14ac:dyDescent="0.3">
      <c r="A3" s="38"/>
      <c r="B3" s="53" t="s">
        <v>1</v>
      </c>
      <c r="C3" s="38"/>
    </row>
    <row r="4" spans="1:6" ht="21" x14ac:dyDescent="0.2">
      <c r="A4" s="39">
        <v>3141</v>
      </c>
      <c r="B4" s="55" t="s">
        <v>189</v>
      </c>
      <c r="C4" s="39">
        <v>3000</v>
      </c>
      <c r="D4" s="31"/>
    </row>
    <row r="5" spans="1:6" ht="21" x14ac:dyDescent="0.2">
      <c r="A5" s="39">
        <v>3142</v>
      </c>
      <c r="B5" s="55" t="s">
        <v>188</v>
      </c>
      <c r="C5" s="39">
        <v>35000</v>
      </c>
      <c r="E5" s="31"/>
    </row>
    <row r="6" spans="1:6" ht="15" x14ac:dyDescent="0.2">
      <c r="A6" s="39">
        <v>3144</v>
      </c>
      <c r="B6" s="55" t="s">
        <v>187</v>
      </c>
      <c r="C6" s="55">
        <v>45000</v>
      </c>
    </row>
    <row r="7" spans="1:6" ht="21" x14ac:dyDescent="0.2">
      <c r="A7" s="39">
        <v>3146</v>
      </c>
      <c r="B7" s="55" t="s">
        <v>186</v>
      </c>
      <c r="C7" s="39">
        <v>6000</v>
      </c>
      <c r="E7" s="31"/>
    </row>
    <row r="8" spans="1:6" ht="15" x14ac:dyDescent="0.2">
      <c r="A8" s="39">
        <v>3147</v>
      </c>
      <c r="B8" s="55" t="s">
        <v>185</v>
      </c>
      <c r="C8" s="55">
        <v>47000</v>
      </c>
    </row>
    <row r="9" spans="1:6" ht="21" x14ac:dyDescent="0.2">
      <c r="A9" s="39">
        <v>3148</v>
      </c>
      <c r="B9" s="55" t="s">
        <v>184</v>
      </c>
      <c r="C9" s="39">
        <v>20000</v>
      </c>
      <c r="D9" s="31"/>
    </row>
    <row r="10" spans="1:6" ht="21" x14ac:dyDescent="0.2">
      <c r="A10" s="39">
        <v>3149</v>
      </c>
      <c r="B10" s="55" t="s">
        <v>182</v>
      </c>
      <c r="C10" s="39">
        <v>20000</v>
      </c>
      <c r="E10" s="31"/>
    </row>
    <row r="11" spans="1:6" ht="21" x14ac:dyDescent="0.2">
      <c r="A11" s="39">
        <v>3202</v>
      </c>
      <c r="B11" s="55" t="s">
        <v>183</v>
      </c>
      <c r="C11" s="39">
        <v>114000</v>
      </c>
      <c r="D11" s="31"/>
    </row>
    <row r="12" spans="1:6" ht="15" x14ac:dyDescent="0.2">
      <c r="A12" s="39">
        <v>3512</v>
      </c>
      <c r="B12" s="55" t="s">
        <v>181</v>
      </c>
      <c r="C12" s="55">
        <v>24000</v>
      </c>
    </row>
    <row r="13" spans="1:6" ht="21" x14ac:dyDescent="0.2">
      <c r="A13" s="39">
        <v>3818</v>
      </c>
      <c r="B13" s="55" t="s">
        <v>190</v>
      </c>
      <c r="C13" s="39">
        <v>20000</v>
      </c>
      <c r="D13" s="31"/>
    </row>
    <row r="14" spans="1:6" ht="21" x14ac:dyDescent="0.2">
      <c r="A14" s="39">
        <v>3822</v>
      </c>
      <c r="B14" s="55" t="s">
        <v>180</v>
      </c>
      <c r="C14" s="39">
        <v>80000</v>
      </c>
      <c r="E14" s="31"/>
    </row>
    <row r="15" spans="1:6" ht="21" x14ac:dyDescent="0.2">
      <c r="A15" s="39"/>
      <c r="B15" s="55" t="s">
        <v>178</v>
      </c>
      <c r="C15" s="39">
        <v>40000</v>
      </c>
      <c r="E15" s="31"/>
    </row>
    <row r="16" spans="1:6" ht="21.75" thickBot="1" x14ac:dyDescent="0.25">
      <c r="A16" s="56"/>
      <c r="B16" s="57" t="s">
        <v>179</v>
      </c>
      <c r="C16" s="56">
        <v>40000</v>
      </c>
      <c r="F16" s="31"/>
    </row>
    <row r="17" spans="1:5" ht="18.75" thickBot="1" x14ac:dyDescent="0.3">
      <c r="A17" s="58"/>
      <c r="B17" s="59" t="s">
        <v>176</v>
      </c>
      <c r="C17" s="60">
        <f>SUM(C4:C16)</f>
        <v>494000</v>
      </c>
    </row>
    <row r="18" spans="1:5" s="21" customFormat="1" ht="18" x14ac:dyDescent="0.25">
      <c r="A18" s="61"/>
      <c r="B18" s="62"/>
      <c r="C18" s="63"/>
    </row>
    <row r="19" spans="1:5" ht="18" x14ac:dyDescent="0.2">
      <c r="A19" s="64"/>
      <c r="B19" s="65" t="s">
        <v>149</v>
      </c>
      <c r="C19" s="64"/>
    </row>
    <row r="20" spans="1:5" ht="15" x14ac:dyDescent="0.2">
      <c r="A20" s="39">
        <v>4512</v>
      </c>
      <c r="B20" s="55" t="s">
        <v>194</v>
      </c>
      <c r="C20" s="55">
        <v>12000</v>
      </c>
    </row>
    <row r="21" spans="1:5" ht="21" x14ac:dyDescent="0.2">
      <c r="A21" s="39">
        <v>4546</v>
      </c>
      <c r="B21" s="55" t="s">
        <v>195</v>
      </c>
      <c r="C21" s="39">
        <v>40000</v>
      </c>
      <c r="D21" s="31"/>
    </row>
    <row r="22" spans="1:5" ht="21" x14ac:dyDescent="0.2">
      <c r="A22" s="39">
        <v>4140</v>
      </c>
      <c r="B22" s="55" t="s">
        <v>196</v>
      </c>
      <c r="C22" s="39">
        <v>14000</v>
      </c>
      <c r="E22" s="31"/>
    </row>
    <row r="23" spans="1:5" ht="21" x14ac:dyDescent="0.2">
      <c r="A23" s="39">
        <v>4142</v>
      </c>
      <c r="B23" s="55" t="s">
        <v>197</v>
      </c>
      <c r="C23" s="39">
        <v>20000</v>
      </c>
      <c r="E23" s="31"/>
    </row>
    <row r="24" spans="1:5" ht="21" x14ac:dyDescent="0.2">
      <c r="A24" s="39">
        <v>4144</v>
      </c>
      <c r="B24" s="55" t="s">
        <v>198</v>
      </c>
      <c r="C24" s="39">
        <v>25000</v>
      </c>
      <c r="D24" s="31"/>
    </row>
    <row r="25" spans="1:5" ht="21" x14ac:dyDescent="0.2">
      <c r="A25" s="39">
        <v>4145</v>
      </c>
      <c r="B25" s="55" t="s">
        <v>199</v>
      </c>
      <c r="C25" s="39">
        <v>38000</v>
      </c>
      <c r="E25" s="31"/>
    </row>
    <row r="26" spans="1:5" ht="21" x14ac:dyDescent="0.2">
      <c r="A26" s="39">
        <v>4146</v>
      </c>
      <c r="B26" s="55" t="s">
        <v>200</v>
      </c>
      <c r="C26" s="39">
        <v>80000</v>
      </c>
      <c r="D26" s="31"/>
    </row>
    <row r="27" spans="1:5" ht="21" x14ac:dyDescent="0.2">
      <c r="A27" s="39">
        <v>4147</v>
      </c>
      <c r="B27" s="55" t="s">
        <v>201</v>
      </c>
      <c r="C27" s="39">
        <v>95000</v>
      </c>
      <c r="D27" s="31"/>
    </row>
    <row r="28" spans="1:5" ht="21" x14ac:dyDescent="0.2">
      <c r="A28" s="39">
        <v>4148</v>
      </c>
      <c r="B28" s="55" t="s">
        <v>202</v>
      </c>
      <c r="C28" s="39">
        <v>15000</v>
      </c>
      <c r="D28" s="31"/>
    </row>
    <row r="29" spans="1:5" ht="21" x14ac:dyDescent="0.2">
      <c r="A29" s="39">
        <v>4149</v>
      </c>
      <c r="B29" s="55" t="s">
        <v>203</v>
      </c>
      <c r="C29" s="39">
        <v>15000</v>
      </c>
      <c r="E29" s="31"/>
    </row>
    <row r="30" spans="1:5" ht="21" x14ac:dyDescent="0.2">
      <c r="A30" s="39">
        <v>5820</v>
      </c>
      <c r="B30" s="55" t="s">
        <v>204</v>
      </c>
      <c r="C30" s="39">
        <v>0</v>
      </c>
      <c r="E30" s="31"/>
    </row>
    <row r="31" spans="1:5" ht="15" x14ac:dyDescent="0.2">
      <c r="A31" s="39">
        <v>5825</v>
      </c>
      <c r="B31" s="55" t="s">
        <v>205</v>
      </c>
      <c r="C31" s="55">
        <v>60000</v>
      </c>
    </row>
    <row r="32" spans="1:5" ht="15" x14ac:dyDescent="0.2">
      <c r="A32" s="39">
        <v>6982</v>
      </c>
      <c r="B32" s="55" t="s">
        <v>206</v>
      </c>
      <c r="C32" s="55">
        <v>15000</v>
      </c>
    </row>
    <row r="33" spans="1:6" ht="21" x14ac:dyDescent="0.2">
      <c r="A33" s="39"/>
      <c r="B33" s="55" t="s">
        <v>191</v>
      </c>
      <c r="C33" s="39">
        <v>10000</v>
      </c>
      <c r="F33" s="31"/>
    </row>
    <row r="34" spans="1:6" ht="21" x14ac:dyDescent="0.2">
      <c r="A34" s="39"/>
      <c r="B34" s="55" t="s">
        <v>192</v>
      </c>
      <c r="C34" s="39">
        <v>5000</v>
      </c>
      <c r="F34" s="31"/>
    </row>
    <row r="35" spans="1:6" ht="21" x14ac:dyDescent="0.2">
      <c r="A35" s="39"/>
      <c r="B35" s="55" t="s">
        <v>213</v>
      </c>
      <c r="C35" s="39">
        <v>6000</v>
      </c>
      <c r="E35" s="31"/>
    </row>
    <row r="36" spans="1:6" ht="21" x14ac:dyDescent="0.2">
      <c r="A36" s="39"/>
      <c r="B36" s="55" t="s">
        <v>207</v>
      </c>
      <c r="C36" s="39">
        <v>40000</v>
      </c>
      <c r="E36" s="31"/>
    </row>
    <row r="37" spans="1:6" ht="18" x14ac:dyDescent="0.25">
      <c r="A37" s="64"/>
      <c r="B37" s="65" t="s">
        <v>193</v>
      </c>
      <c r="C37" s="68">
        <f>SUM(C20:C36)</f>
        <v>490000</v>
      </c>
    </row>
    <row r="38" spans="1:6" ht="21" x14ac:dyDescent="0.25">
      <c r="A38" s="71"/>
      <c r="B38" s="73" t="s">
        <v>141</v>
      </c>
      <c r="C38" s="74">
        <f>C17-C37</f>
        <v>4000</v>
      </c>
      <c r="F38" s="31"/>
    </row>
    <row r="39" spans="1:6" ht="15" x14ac:dyDescent="0.2">
      <c r="A39" s="64"/>
      <c r="B39" s="66" t="s">
        <v>60</v>
      </c>
      <c r="C39" s="67">
        <v>2730</v>
      </c>
    </row>
    <row r="40" spans="1:6" ht="15" x14ac:dyDescent="0.2">
      <c r="A40" s="71"/>
      <c r="B40" s="73" t="s">
        <v>61</v>
      </c>
      <c r="C40" s="75">
        <f>C38-C39</f>
        <v>1270</v>
      </c>
    </row>
    <row r="41" spans="1:6" ht="15" x14ac:dyDescent="0.2">
      <c r="A41" s="64"/>
      <c r="B41" s="39" t="s">
        <v>208</v>
      </c>
      <c r="C41" s="39">
        <v>8400</v>
      </c>
    </row>
    <row r="42" spans="1:6" ht="18" x14ac:dyDescent="0.25">
      <c r="A42" s="71"/>
      <c r="B42" s="76" t="s">
        <v>212</v>
      </c>
      <c r="C42" s="74">
        <f>C40-C41</f>
        <v>-7130</v>
      </c>
    </row>
    <row r="45" spans="1:6" s="22" customFormat="1" ht="21" x14ac:dyDescent="0.35">
      <c r="A45" s="38"/>
      <c r="B45" s="52" t="s">
        <v>155</v>
      </c>
      <c r="C45" s="72">
        <v>262144.25933155691</v>
      </c>
    </row>
    <row r="47" spans="1:6" x14ac:dyDescent="0.2">
      <c r="B47" s="54" t="s">
        <v>273</v>
      </c>
      <c r="C47" s="99">
        <f>C45--C42</f>
        <v>255014.25933155691</v>
      </c>
    </row>
  </sheetData>
  <pageMargins left="0.7" right="0.7" top="0.75" bottom="0.75" header="0.3" footer="0.3"/>
  <pageSetup paperSize="9" scale="90" orientation="portrait" r:id="rId1"/>
  <rowBreaks count="1" manualBreakCount="1">
    <brk id="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BD75-653C-4588-8C9F-CBE208EA27FC}">
  <dimension ref="A1:D31"/>
  <sheetViews>
    <sheetView workbookViewId="0">
      <selection activeCell="B29" sqref="B29"/>
    </sheetView>
  </sheetViews>
  <sheetFormatPr defaultRowHeight="12.75" x14ac:dyDescent="0.2"/>
  <cols>
    <col min="1" max="1" width="34.42578125" bestFit="1" customWidth="1"/>
    <col min="2" max="2" width="9.5703125" bestFit="1" customWidth="1"/>
    <col min="3" max="3" width="15.42578125" bestFit="1" customWidth="1"/>
  </cols>
  <sheetData>
    <row r="1" spans="1:4" ht="18.75" x14ac:dyDescent="0.3">
      <c r="A1" s="29" t="s">
        <v>156</v>
      </c>
      <c r="B1" s="30" t="s">
        <v>157</v>
      </c>
      <c r="C1" s="30" t="s">
        <v>158</v>
      </c>
      <c r="D1" s="25"/>
    </row>
    <row r="2" spans="1:4" s="22" customFormat="1" x14ac:dyDescent="0.2">
      <c r="A2" s="41"/>
      <c r="B2" s="42"/>
      <c r="C2" s="43"/>
      <c r="D2" s="44"/>
    </row>
    <row r="3" spans="1:4" ht="15" x14ac:dyDescent="0.25">
      <c r="A3" s="26" t="s">
        <v>1</v>
      </c>
      <c r="B3" s="23"/>
      <c r="C3" s="23"/>
      <c r="D3" s="25"/>
    </row>
    <row r="4" spans="1:4" x14ac:dyDescent="0.2">
      <c r="A4" s="24" t="s">
        <v>159</v>
      </c>
      <c r="B4" s="23">
        <v>7000</v>
      </c>
      <c r="C4" s="23"/>
      <c r="D4" s="25"/>
    </row>
    <row r="5" spans="1:4" x14ac:dyDescent="0.2">
      <c r="A5" s="24" t="s">
        <v>160</v>
      </c>
      <c r="B5" s="23">
        <v>0</v>
      </c>
      <c r="C5" s="23"/>
      <c r="D5" s="25"/>
    </row>
    <row r="6" spans="1:4" x14ac:dyDescent="0.2">
      <c r="A6" s="24" t="s">
        <v>161</v>
      </c>
      <c r="B6" s="23">
        <v>0</v>
      </c>
      <c r="C6" s="23"/>
      <c r="D6" s="25"/>
    </row>
    <row r="7" spans="1:4" x14ac:dyDescent="0.2">
      <c r="A7" s="24" t="s">
        <v>162</v>
      </c>
      <c r="B7" s="23">
        <v>8000</v>
      </c>
      <c r="C7" s="23"/>
      <c r="D7" s="25"/>
    </row>
    <row r="8" spans="1:4" x14ac:dyDescent="0.2">
      <c r="A8" s="24" t="s">
        <v>163</v>
      </c>
      <c r="B8" s="23">
        <v>6000</v>
      </c>
      <c r="C8" s="23"/>
      <c r="D8" s="25"/>
    </row>
    <row r="9" spans="1:4" x14ac:dyDescent="0.2">
      <c r="A9" s="30" t="s">
        <v>164</v>
      </c>
      <c r="B9" s="27">
        <f>SUM(B4:B8)</f>
        <v>21000</v>
      </c>
      <c r="C9" s="23"/>
      <c r="D9" s="25"/>
    </row>
    <row r="10" spans="1:4" x14ac:dyDescent="0.2">
      <c r="A10" s="23"/>
      <c r="B10" s="23"/>
      <c r="C10" s="23"/>
      <c r="D10" s="25"/>
    </row>
    <row r="11" spans="1:4" ht="15" x14ac:dyDescent="0.25">
      <c r="A11" s="26" t="s">
        <v>14</v>
      </c>
      <c r="B11" s="23"/>
      <c r="C11" s="23"/>
      <c r="D11" s="25"/>
    </row>
    <row r="12" spans="1:4" x14ac:dyDescent="0.2">
      <c r="A12" s="24" t="s">
        <v>165</v>
      </c>
      <c r="B12" s="23">
        <v>3000</v>
      </c>
      <c r="C12" s="23"/>
      <c r="D12" s="25"/>
    </row>
    <row r="13" spans="1:4" x14ac:dyDescent="0.2">
      <c r="A13" s="24" t="s">
        <v>166</v>
      </c>
      <c r="B13" s="23">
        <v>6900</v>
      </c>
      <c r="C13" s="23"/>
      <c r="D13" s="25"/>
    </row>
    <row r="14" spans="1:4" x14ac:dyDescent="0.2">
      <c r="A14" s="24" t="s">
        <v>167</v>
      </c>
      <c r="B14" s="23">
        <v>2000</v>
      </c>
      <c r="C14" s="24" t="s">
        <v>168</v>
      </c>
      <c r="D14" s="25"/>
    </row>
    <row r="15" spans="1:4" x14ac:dyDescent="0.2">
      <c r="A15" s="24" t="s">
        <v>169</v>
      </c>
      <c r="B15" s="23">
        <v>5000</v>
      </c>
      <c r="C15" s="23"/>
      <c r="D15" s="25"/>
    </row>
    <row r="16" spans="1:4" x14ac:dyDescent="0.2">
      <c r="A16" s="24" t="s">
        <v>170</v>
      </c>
      <c r="B16" s="23">
        <v>5500</v>
      </c>
      <c r="C16" s="23"/>
      <c r="D16" s="25"/>
    </row>
    <row r="17" spans="1:4" x14ac:dyDescent="0.2">
      <c r="A17" s="24" t="s">
        <v>171</v>
      </c>
      <c r="B17" s="23">
        <v>5000</v>
      </c>
      <c r="C17" s="23"/>
      <c r="D17" s="25"/>
    </row>
    <row r="18" spans="1:4" s="21" customFormat="1" ht="15" x14ac:dyDescent="0.25">
      <c r="A18" s="24" t="s">
        <v>173</v>
      </c>
      <c r="B18" s="20">
        <v>2400</v>
      </c>
      <c r="C18" s="23"/>
      <c r="D18" s="25"/>
    </row>
    <row r="19" spans="1:4" x14ac:dyDescent="0.2">
      <c r="A19" s="30" t="s">
        <v>172</v>
      </c>
      <c r="B19" s="27">
        <f>SUM(B12:B18)</f>
        <v>29800</v>
      </c>
      <c r="C19" s="23"/>
      <c r="D19" s="25"/>
    </row>
    <row r="20" spans="1:4" x14ac:dyDescent="0.2">
      <c r="A20" s="23"/>
      <c r="B20" s="23"/>
      <c r="C20" s="23"/>
      <c r="D20" s="25"/>
    </row>
    <row r="21" spans="1:4" ht="15" x14ac:dyDescent="0.25">
      <c r="A21" s="45" t="s">
        <v>174</v>
      </c>
      <c r="B21" s="46">
        <f>B9-B19</f>
        <v>-8800</v>
      </c>
      <c r="C21" s="23"/>
      <c r="D21" s="25"/>
    </row>
    <row r="22" spans="1:4" x14ac:dyDescent="0.2">
      <c r="A22" s="28" t="s">
        <v>60</v>
      </c>
      <c r="B22" s="23">
        <v>1560</v>
      </c>
      <c r="C22" s="23"/>
      <c r="D22" s="25"/>
    </row>
    <row r="23" spans="1:4" x14ac:dyDescent="0.2">
      <c r="A23" s="47" t="s">
        <v>61</v>
      </c>
      <c r="B23" s="47">
        <f>B21-B22</f>
        <v>-10360</v>
      </c>
      <c r="C23" s="23"/>
      <c r="D23" s="25"/>
    </row>
    <row r="24" spans="1:4" s="21" customFormat="1" x14ac:dyDescent="0.2">
      <c r="A24" s="28" t="s">
        <v>58</v>
      </c>
      <c r="B24" s="23">
        <v>4800</v>
      </c>
      <c r="C24" s="23"/>
      <c r="D24" s="25"/>
    </row>
    <row r="25" spans="1:4" s="21" customFormat="1" x14ac:dyDescent="0.2">
      <c r="A25" s="48" t="s">
        <v>212</v>
      </c>
      <c r="B25" s="48">
        <f>B23-B24</f>
        <v>-15160</v>
      </c>
      <c r="C25" s="23"/>
      <c r="D25" s="25"/>
    </row>
    <row r="26" spans="1:4" x14ac:dyDescent="0.2">
      <c r="A26" s="25"/>
      <c r="B26" s="25"/>
      <c r="C26" s="25"/>
      <c r="D26" s="25"/>
    </row>
    <row r="27" spans="1:4" x14ac:dyDescent="0.2">
      <c r="A27" s="28"/>
      <c r="B27" s="23"/>
      <c r="C27" s="23"/>
      <c r="D27" s="25"/>
    </row>
    <row r="28" spans="1:4" x14ac:dyDescent="0.2">
      <c r="A28" s="41" t="s">
        <v>56</v>
      </c>
      <c r="B28" s="42">
        <v>18111</v>
      </c>
      <c r="C28" s="43"/>
      <c r="D28" s="44"/>
    </row>
    <row r="29" spans="1:4" x14ac:dyDescent="0.2">
      <c r="A29" s="28" t="s">
        <v>273</v>
      </c>
      <c r="B29" s="23">
        <f>B28--B25</f>
        <v>2951</v>
      </c>
      <c r="C29" s="23"/>
      <c r="D29" s="25"/>
    </row>
    <row r="30" spans="1:4" x14ac:dyDescent="0.2">
      <c r="A30" s="23"/>
      <c r="B30" s="23"/>
      <c r="C30" s="23"/>
      <c r="D30" s="25"/>
    </row>
    <row r="31" spans="1:4" x14ac:dyDescent="0.2">
      <c r="A31" s="23"/>
      <c r="B31" s="23"/>
      <c r="C31" s="23"/>
      <c r="D31"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AB8C2-8D5C-45C5-810E-19E1B6736F7B}">
  <dimension ref="A1:Q41"/>
  <sheetViews>
    <sheetView view="pageLayout" zoomScaleNormal="100" workbookViewId="0">
      <selection sqref="A1:Q41"/>
    </sheetView>
  </sheetViews>
  <sheetFormatPr defaultRowHeight="12.75" x14ac:dyDescent="0.2"/>
  <cols>
    <col min="1" max="1" width="9.28515625" bestFit="1" customWidth="1"/>
    <col min="2" max="2" width="38.140625" customWidth="1"/>
    <col min="3" max="3" width="13" bestFit="1" customWidth="1"/>
    <col min="4" max="4" width="13.85546875" bestFit="1" customWidth="1"/>
    <col min="5" max="5" width="11.85546875" bestFit="1" customWidth="1"/>
    <col min="6" max="6" width="13" bestFit="1" customWidth="1"/>
    <col min="7" max="7" width="11.85546875" bestFit="1" customWidth="1"/>
    <col min="8" max="9" width="11.140625" bestFit="1" customWidth="1"/>
    <col min="10" max="10" width="11.85546875" bestFit="1" customWidth="1"/>
    <col min="11" max="12" width="13" bestFit="1" customWidth="1"/>
    <col min="13" max="13" width="11.85546875" bestFit="1" customWidth="1"/>
    <col min="14" max="14" width="13" bestFit="1" customWidth="1"/>
    <col min="15" max="15" width="13.85546875" bestFit="1" customWidth="1"/>
  </cols>
  <sheetData>
    <row r="1" spans="1:17" ht="60.75" x14ac:dyDescent="0.3">
      <c r="A1" s="184" t="s">
        <v>214</v>
      </c>
      <c r="B1" s="185" t="s">
        <v>215</v>
      </c>
      <c r="C1" s="186" t="s">
        <v>216</v>
      </c>
      <c r="D1" s="186" t="s">
        <v>217</v>
      </c>
      <c r="E1" s="186" t="s">
        <v>218</v>
      </c>
      <c r="F1" s="186" t="s">
        <v>219</v>
      </c>
      <c r="G1" s="186" t="s">
        <v>220</v>
      </c>
      <c r="H1" s="186" t="s">
        <v>221</v>
      </c>
      <c r="I1" s="186" t="s">
        <v>222</v>
      </c>
      <c r="J1" s="186" t="s">
        <v>223</v>
      </c>
      <c r="K1" s="186" t="s">
        <v>224</v>
      </c>
      <c r="L1" s="186" t="s">
        <v>225</v>
      </c>
      <c r="M1" s="186" t="s">
        <v>226</v>
      </c>
      <c r="N1" s="186" t="s">
        <v>227</v>
      </c>
      <c r="O1" s="187" t="s">
        <v>228</v>
      </c>
      <c r="P1" s="175"/>
      <c r="Q1" s="175"/>
    </row>
    <row r="2" spans="1:17" ht="60.75" x14ac:dyDescent="0.3">
      <c r="A2" s="188">
        <v>3190</v>
      </c>
      <c r="B2" s="189" t="s">
        <v>229</v>
      </c>
      <c r="C2" s="190"/>
      <c r="D2" s="190"/>
      <c r="E2" s="190">
        <v>70000</v>
      </c>
      <c r="F2" s="190"/>
      <c r="G2" s="188">
        <v>40000</v>
      </c>
      <c r="H2" s="190"/>
      <c r="I2" s="190"/>
      <c r="J2" s="190">
        <v>10000</v>
      </c>
      <c r="K2" s="191"/>
      <c r="L2" s="190"/>
      <c r="M2" s="190">
        <v>70000</v>
      </c>
      <c r="N2" s="190"/>
      <c r="O2" s="192">
        <f>SUM(C2:N2)</f>
        <v>190000</v>
      </c>
      <c r="P2" s="175"/>
      <c r="Q2" s="175"/>
    </row>
    <row r="3" spans="1:17" ht="20.25" x14ac:dyDescent="0.3">
      <c r="A3" s="188">
        <v>3192</v>
      </c>
      <c r="B3" s="185" t="s">
        <v>230</v>
      </c>
      <c r="C3" s="190">
        <v>15000</v>
      </c>
      <c r="D3" s="190"/>
      <c r="E3" s="190"/>
      <c r="F3" s="190"/>
      <c r="G3" s="190"/>
      <c r="H3" s="190"/>
      <c r="I3" s="190"/>
      <c r="J3" s="190"/>
      <c r="K3" s="191"/>
      <c r="L3" s="190"/>
      <c r="M3" s="190"/>
      <c r="N3" s="190"/>
      <c r="O3" s="192">
        <f t="shared" ref="O3:O11" si="0">SUM(C3:N3)</f>
        <v>15000</v>
      </c>
      <c r="P3" s="175"/>
      <c r="Q3" s="175"/>
    </row>
    <row r="4" spans="1:17" ht="20.25" x14ac:dyDescent="0.3">
      <c r="A4" s="188">
        <v>3193</v>
      </c>
      <c r="B4" s="185" t="s">
        <v>231</v>
      </c>
      <c r="C4" s="190">
        <v>20000</v>
      </c>
      <c r="D4" s="190"/>
      <c r="E4" s="190"/>
      <c r="F4" s="190"/>
      <c r="G4" s="190"/>
      <c r="H4" s="188"/>
      <c r="I4" s="190"/>
      <c r="J4" s="190"/>
      <c r="K4" s="191"/>
      <c r="L4" s="190"/>
      <c r="M4" s="190"/>
      <c r="N4" s="190"/>
      <c r="O4" s="192">
        <f t="shared" si="0"/>
        <v>20000</v>
      </c>
      <c r="P4" s="175"/>
      <c r="Q4" s="175"/>
    </row>
    <row r="5" spans="1:17" ht="20.25" x14ac:dyDescent="0.3">
      <c r="A5" s="188">
        <v>3194</v>
      </c>
      <c r="B5" s="193" t="s">
        <v>232</v>
      </c>
      <c r="C5" s="190"/>
      <c r="D5" s="190">
        <v>60000</v>
      </c>
      <c r="E5" s="190"/>
      <c r="F5" s="190"/>
      <c r="G5" s="190"/>
      <c r="H5" s="188"/>
      <c r="I5" s="190"/>
      <c r="J5" s="190"/>
      <c r="K5" s="191"/>
      <c r="L5" s="190"/>
      <c r="M5" s="190"/>
      <c r="N5" s="190"/>
      <c r="O5" s="192">
        <f t="shared" si="0"/>
        <v>60000</v>
      </c>
      <c r="P5" s="175"/>
      <c r="Q5" s="175"/>
    </row>
    <row r="6" spans="1:17" ht="20.25" x14ac:dyDescent="0.3">
      <c r="A6" s="188">
        <v>3201</v>
      </c>
      <c r="B6" s="193" t="s">
        <v>233</v>
      </c>
      <c r="C6" s="190"/>
      <c r="D6" s="190"/>
      <c r="E6" s="190"/>
      <c r="F6" s="190"/>
      <c r="G6" s="190"/>
      <c r="H6" s="188"/>
      <c r="I6" s="190"/>
      <c r="J6" s="190"/>
      <c r="K6" s="191"/>
      <c r="L6" s="190"/>
      <c r="M6" s="190"/>
      <c r="N6" s="190">
        <v>45000</v>
      </c>
      <c r="O6" s="192">
        <f t="shared" si="0"/>
        <v>45000</v>
      </c>
      <c r="P6" s="175"/>
      <c r="Q6" s="175"/>
    </row>
    <row r="7" spans="1:17" ht="20.25" x14ac:dyDescent="0.3">
      <c r="A7" s="188"/>
      <c r="B7" s="193" t="s">
        <v>234</v>
      </c>
      <c r="C7" s="190"/>
      <c r="D7" s="190">
        <v>80000</v>
      </c>
      <c r="E7" s="190"/>
      <c r="F7" s="190"/>
      <c r="G7" s="190"/>
      <c r="H7" s="190"/>
      <c r="I7" s="190"/>
      <c r="J7" s="190"/>
      <c r="K7" s="191"/>
      <c r="L7" s="190"/>
      <c r="M7" s="190"/>
      <c r="N7" s="190"/>
      <c r="O7" s="192">
        <f t="shared" si="0"/>
        <v>80000</v>
      </c>
      <c r="P7" s="175"/>
      <c r="Q7" s="175"/>
    </row>
    <row r="8" spans="1:17" ht="81" x14ac:dyDescent="0.3">
      <c r="A8" s="194">
        <v>3810</v>
      </c>
      <c r="B8" s="195" t="s">
        <v>235</v>
      </c>
      <c r="C8" s="190">
        <v>5000</v>
      </c>
      <c r="D8" s="190"/>
      <c r="E8" s="190">
        <v>10000</v>
      </c>
      <c r="F8" s="190"/>
      <c r="G8" s="190"/>
      <c r="H8" s="190"/>
      <c r="I8" s="190"/>
      <c r="J8" s="190"/>
      <c r="K8" s="191"/>
      <c r="L8" s="190"/>
      <c r="M8" s="190"/>
      <c r="N8" s="190"/>
      <c r="O8" s="192">
        <f t="shared" si="0"/>
        <v>15000</v>
      </c>
      <c r="P8" s="175"/>
      <c r="Q8" s="175"/>
    </row>
    <row r="9" spans="1:17" ht="20.25" x14ac:dyDescent="0.3">
      <c r="A9" s="188">
        <v>3817</v>
      </c>
      <c r="B9" s="185" t="s">
        <v>236</v>
      </c>
      <c r="C9" s="190"/>
      <c r="D9" s="190"/>
      <c r="E9" s="190"/>
      <c r="F9" s="190"/>
      <c r="G9" s="190"/>
      <c r="H9" s="190"/>
      <c r="I9" s="190"/>
      <c r="J9" s="190">
        <v>5000</v>
      </c>
      <c r="K9" s="191"/>
      <c r="L9" s="190"/>
      <c r="M9" s="190"/>
      <c r="N9" s="190">
        <v>4000</v>
      </c>
      <c r="O9" s="192">
        <f t="shared" si="0"/>
        <v>9000</v>
      </c>
      <c r="P9" s="175" t="s">
        <v>266</v>
      </c>
      <c r="Q9" s="175"/>
    </row>
    <row r="10" spans="1:17" ht="20.25" x14ac:dyDescent="0.3">
      <c r="A10" s="188">
        <v>3823</v>
      </c>
      <c r="B10" s="185" t="s">
        <v>162</v>
      </c>
      <c r="C10" s="190"/>
      <c r="D10" s="190"/>
      <c r="E10" s="190"/>
      <c r="F10" s="190"/>
      <c r="G10" s="190"/>
      <c r="H10" s="190"/>
      <c r="I10" s="190"/>
      <c r="J10" s="190">
        <v>6000</v>
      </c>
      <c r="K10" s="191"/>
      <c r="L10" s="190"/>
      <c r="M10" s="190"/>
      <c r="N10" s="190">
        <v>5000</v>
      </c>
      <c r="O10" s="192">
        <f t="shared" si="0"/>
        <v>11000</v>
      </c>
      <c r="P10" s="175" t="s">
        <v>265</v>
      </c>
      <c r="Q10" s="175"/>
    </row>
    <row r="11" spans="1:17" ht="20.25" x14ac:dyDescent="0.3">
      <c r="A11" s="188"/>
      <c r="B11" s="185" t="s">
        <v>237</v>
      </c>
      <c r="C11" s="190"/>
      <c r="D11" s="190"/>
      <c r="E11" s="190"/>
      <c r="F11" s="190"/>
      <c r="G11" s="190"/>
      <c r="H11" s="190"/>
      <c r="I11" s="190"/>
      <c r="J11" s="190">
        <v>70000</v>
      </c>
      <c r="K11" s="191"/>
      <c r="L11" s="190"/>
      <c r="M11" s="190"/>
      <c r="N11" s="190"/>
      <c r="O11" s="192">
        <f t="shared" si="0"/>
        <v>70000</v>
      </c>
      <c r="P11" s="175"/>
      <c r="Q11" s="175"/>
    </row>
    <row r="12" spans="1:17" ht="20.25" x14ac:dyDescent="0.3">
      <c r="A12" s="196"/>
      <c r="B12" s="197" t="s">
        <v>238</v>
      </c>
      <c r="C12" s="198">
        <f>SUM(C3:C11)</f>
        <v>40000</v>
      </c>
      <c r="D12" s="198">
        <f>SUM(D2:D11)</f>
        <v>140000</v>
      </c>
      <c r="E12" s="198">
        <f>SUM(E2:E11)</f>
        <v>80000</v>
      </c>
      <c r="F12" s="198">
        <f>SUM(F8:F11)</f>
        <v>0</v>
      </c>
      <c r="G12" s="198">
        <f>SUM(G2:G11)</f>
        <v>40000</v>
      </c>
      <c r="H12" s="198">
        <f>SUM(H8:H11)</f>
        <v>0</v>
      </c>
      <c r="I12" s="198">
        <f>SUM(I8:I11)</f>
        <v>0</v>
      </c>
      <c r="J12" s="198">
        <f>SUM(J2:J11)</f>
        <v>91000</v>
      </c>
      <c r="K12" s="198">
        <f>SUM(K8:K11)</f>
        <v>0</v>
      </c>
      <c r="L12" s="198">
        <f>SUM(L2:L11)</f>
        <v>0</v>
      </c>
      <c r="M12" s="198">
        <f>SUM(M2:M11)</f>
        <v>70000</v>
      </c>
      <c r="N12" s="198">
        <f>SUM(N2:N11)</f>
        <v>54000</v>
      </c>
      <c r="O12" s="192">
        <f>SUM(C12:N12)</f>
        <v>515000</v>
      </c>
      <c r="P12" s="175"/>
      <c r="Q12" s="175"/>
    </row>
    <row r="13" spans="1:17" ht="20.25" x14ac:dyDescent="0.3">
      <c r="A13" s="188">
        <v>4547</v>
      </c>
      <c r="B13" s="185" t="s">
        <v>239</v>
      </c>
      <c r="C13" s="188"/>
      <c r="D13" s="188"/>
      <c r="E13" s="188"/>
      <c r="F13" s="188"/>
      <c r="G13" s="188"/>
      <c r="H13" s="188"/>
      <c r="I13" s="188"/>
      <c r="J13" s="188"/>
      <c r="K13" s="199"/>
      <c r="L13" s="188"/>
      <c r="M13" s="188">
        <v>20000</v>
      </c>
      <c r="N13" s="188"/>
      <c r="O13" s="192">
        <f>SUM(C13:N13)</f>
        <v>20000</v>
      </c>
      <c r="P13" s="175"/>
      <c r="Q13" s="175"/>
    </row>
    <row r="14" spans="1:17" ht="20.25" x14ac:dyDescent="0.3">
      <c r="A14" s="188">
        <v>4190</v>
      </c>
      <c r="B14" s="185" t="s">
        <v>240</v>
      </c>
      <c r="C14" s="190">
        <v>15000</v>
      </c>
      <c r="D14" s="190">
        <v>10000</v>
      </c>
      <c r="E14" s="190"/>
      <c r="F14" s="190"/>
      <c r="G14" s="190"/>
      <c r="H14" s="190"/>
      <c r="I14" s="190"/>
      <c r="J14" s="190"/>
      <c r="K14" s="191"/>
      <c r="L14" s="190"/>
      <c r="M14" s="190">
        <v>10000</v>
      </c>
      <c r="N14" s="190">
        <v>20000</v>
      </c>
      <c r="O14" s="192">
        <f t="shared" ref="O14:O24" si="1">SUM(C14:N14)</f>
        <v>55000</v>
      </c>
      <c r="P14" s="175"/>
      <c r="Q14" s="175"/>
    </row>
    <row r="15" spans="1:17" ht="20.25" x14ac:dyDescent="0.3">
      <c r="A15" s="188">
        <v>4191</v>
      </c>
      <c r="B15" s="185" t="s">
        <v>241</v>
      </c>
      <c r="C15" s="190">
        <v>10000</v>
      </c>
      <c r="D15" s="190">
        <v>5000</v>
      </c>
      <c r="E15" s="190"/>
      <c r="F15" s="190"/>
      <c r="G15" s="190"/>
      <c r="H15" s="190"/>
      <c r="I15" s="190"/>
      <c r="J15" s="190"/>
      <c r="K15" s="191"/>
      <c r="L15" s="190"/>
      <c r="M15" s="190"/>
      <c r="N15" s="190">
        <v>10000</v>
      </c>
      <c r="O15" s="192">
        <f t="shared" si="1"/>
        <v>25000</v>
      </c>
      <c r="P15" s="175"/>
      <c r="Q15" s="175"/>
    </row>
    <row r="16" spans="1:17" ht="20.25" x14ac:dyDescent="0.3">
      <c r="A16" s="188">
        <v>4193</v>
      </c>
      <c r="B16" s="185" t="s">
        <v>242</v>
      </c>
      <c r="C16" s="190"/>
      <c r="D16" s="190"/>
      <c r="E16" s="190">
        <v>15000</v>
      </c>
      <c r="F16" s="190"/>
      <c r="G16" s="190"/>
      <c r="H16" s="190"/>
      <c r="I16" s="190"/>
      <c r="J16" s="190"/>
      <c r="K16" s="191"/>
      <c r="L16" s="190"/>
      <c r="M16" s="190"/>
      <c r="N16" s="190">
        <v>10000</v>
      </c>
      <c r="O16" s="192">
        <f t="shared" si="1"/>
        <v>25000</v>
      </c>
      <c r="P16" s="175"/>
      <c r="Q16" s="175"/>
    </row>
    <row r="17" spans="1:17" ht="20.25" x14ac:dyDescent="0.3">
      <c r="A17" s="188">
        <v>4194</v>
      </c>
      <c r="B17" s="185" t="s">
        <v>243</v>
      </c>
      <c r="C17" s="190"/>
      <c r="D17" s="190"/>
      <c r="E17" s="190">
        <v>5000</v>
      </c>
      <c r="F17" s="190"/>
      <c r="G17" s="190"/>
      <c r="H17" s="190"/>
      <c r="I17" s="190"/>
      <c r="J17" s="190"/>
      <c r="K17" s="191"/>
      <c r="L17" s="190"/>
      <c r="M17" s="190"/>
      <c r="N17" s="190"/>
      <c r="O17" s="192">
        <f t="shared" si="1"/>
        <v>5000</v>
      </c>
      <c r="P17" s="175"/>
      <c r="Q17" s="175"/>
    </row>
    <row r="18" spans="1:17" ht="60.75" x14ac:dyDescent="0.3">
      <c r="A18" s="188">
        <v>4196</v>
      </c>
      <c r="B18" s="189" t="s">
        <v>244</v>
      </c>
      <c r="C18" s="190">
        <v>30000</v>
      </c>
      <c r="D18" s="190">
        <v>40000</v>
      </c>
      <c r="E18" s="190">
        <v>30000</v>
      </c>
      <c r="F18" s="190">
        <v>20000</v>
      </c>
      <c r="G18" s="190">
        <v>10000</v>
      </c>
      <c r="H18" s="190"/>
      <c r="I18" s="190"/>
      <c r="J18" s="188"/>
      <c r="K18" s="190">
        <v>10000</v>
      </c>
      <c r="L18" s="190">
        <v>10000</v>
      </c>
      <c r="M18" s="190">
        <v>10000</v>
      </c>
      <c r="N18" s="190">
        <v>40000</v>
      </c>
      <c r="O18" s="192">
        <f t="shared" si="1"/>
        <v>200000</v>
      </c>
      <c r="P18" s="175"/>
      <c r="Q18" s="175"/>
    </row>
    <row r="19" spans="1:17" ht="20.25" x14ac:dyDescent="0.3">
      <c r="A19" s="188">
        <v>4197</v>
      </c>
      <c r="B19" s="185" t="s">
        <v>245</v>
      </c>
      <c r="C19" s="190"/>
      <c r="D19" s="190"/>
      <c r="E19" s="190"/>
      <c r="F19" s="190"/>
      <c r="G19" s="190">
        <v>15000</v>
      </c>
      <c r="H19" s="190"/>
      <c r="I19" s="190"/>
      <c r="J19" s="190"/>
      <c r="K19" s="191">
        <v>15000</v>
      </c>
      <c r="L19" s="190"/>
      <c r="M19" s="190">
        <v>20000</v>
      </c>
      <c r="N19" s="190"/>
      <c r="O19" s="192">
        <f t="shared" si="1"/>
        <v>50000</v>
      </c>
      <c r="P19" s="175"/>
      <c r="Q19" s="175"/>
    </row>
    <row r="20" spans="1:17" ht="20.25" x14ac:dyDescent="0.3">
      <c r="A20" s="188">
        <v>5070</v>
      </c>
      <c r="B20" s="185" t="s">
        <v>246</v>
      </c>
      <c r="C20" s="190"/>
      <c r="D20" s="190">
        <v>10000</v>
      </c>
      <c r="E20" s="190"/>
      <c r="F20" s="190"/>
      <c r="G20" s="190"/>
      <c r="H20" s="190"/>
      <c r="I20" s="190"/>
      <c r="J20" s="190">
        <v>5000</v>
      </c>
      <c r="K20" s="191"/>
      <c r="L20" s="190"/>
      <c r="M20" s="190"/>
      <c r="N20" s="190"/>
      <c r="O20" s="192">
        <f t="shared" si="1"/>
        <v>15000</v>
      </c>
      <c r="P20" s="175"/>
      <c r="Q20" s="175"/>
    </row>
    <row r="21" spans="1:17" ht="20.25" x14ac:dyDescent="0.3">
      <c r="A21" s="188">
        <v>5800</v>
      </c>
      <c r="B21" s="193" t="s">
        <v>247</v>
      </c>
      <c r="C21" s="190"/>
      <c r="D21" s="190">
        <v>10000</v>
      </c>
      <c r="E21" s="190"/>
      <c r="F21" s="190"/>
      <c r="G21" s="190"/>
      <c r="H21" s="190"/>
      <c r="I21" s="190"/>
      <c r="J21" s="190"/>
      <c r="K21" s="191"/>
      <c r="L21" s="190"/>
      <c r="M21" s="190"/>
      <c r="N21" s="190"/>
      <c r="O21" s="192">
        <f t="shared" si="1"/>
        <v>10000</v>
      </c>
      <c r="P21" s="175"/>
      <c r="Q21" s="175"/>
    </row>
    <row r="22" spans="1:17" ht="20.25" x14ac:dyDescent="0.3">
      <c r="A22" s="188">
        <v>6984</v>
      </c>
      <c r="B22" s="193" t="s">
        <v>248</v>
      </c>
      <c r="C22" s="190"/>
      <c r="D22" s="190"/>
      <c r="E22" s="190"/>
      <c r="F22" s="190">
        <v>3000</v>
      </c>
      <c r="G22" s="190"/>
      <c r="H22" s="190"/>
      <c r="I22" s="190"/>
      <c r="J22" s="188"/>
      <c r="K22" s="191"/>
      <c r="L22" s="190"/>
      <c r="M22" s="190"/>
      <c r="N22" s="190"/>
      <c r="O22" s="192">
        <f t="shared" si="1"/>
        <v>3000</v>
      </c>
      <c r="P22" s="175"/>
      <c r="Q22" s="175"/>
    </row>
    <row r="23" spans="1:17" ht="20.25" x14ac:dyDescent="0.3">
      <c r="A23" s="188"/>
      <c r="B23" s="193" t="s">
        <v>249</v>
      </c>
      <c r="C23" s="190"/>
      <c r="D23" s="190"/>
      <c r="E23" s="190"/>
      <c r="F23" s="190"/>
      <c r="G23" s="190"/>
      <c r="H23" s="190"/>
      <c r="I23" s="190"/>
      <c r="J23" s="190">
        <v>10000</v>
      </c>
      <c r="K23" s="191"/>
      <c r="L23" s="190"/>
      <c r="M23" s="190"/>
      <c r="N23" s="190"/>
      <c r="O23" s="192">
        <f t="shared" si="1"/>
        <v>10000</v>
      </c>
      <c r="P23" s="175"/>
      <c r="Q23" s="175"/>
    </row>
    <row r="24" spans="1:17" ht="20.25" x14ac:dyDescent="0.3">
      <c r="A24" s="188"/>
      <c r="B24" s="193" t="s">
        <v>250</v>
      </c>
      <c r="C24" s="190"/>
      <c r="D24" s="190"/>
      <c r="E24" s="190"/>
      <c r="F24" s="190"/>
      <c r="G24" s="190"/>
      <c r="H24" s="190"/>
      <c r="I24" s="190"/>
      <c r="J24" s="190"/>
      <c r="K24" s="191">
        <v>5000</v>
      </c>
      <c r="L24" s="190"/>
      <c r="M24" s="190"/>
      <c r="N24" s="190"/>
      <c r="O24" s="192">
        <f t="shared" si="1"/>
        <v>5000</v>
      </c>
      <c r="P24" s="175"/>
      <c r="Q24" s="175"/>
    </row>
    <row r="25" spans="1:17" s="40" customFormat="1" ht="20.25" x14ac:dyDescent="0.3">
      <c r="A25" s="188"/>
      <c r="B25" s="193" t="s">
        <v>267</v>
      </c>
      <c r="C25" s="190">
        <v>1500</v>
      </c>
      <c r="D25" s="190">
        <v>1500</v>
      </c>
      <c r="E25" s="190">
        <v>1500</v>
      </c>
      <c r="F25" s="190">
        <v>1500</v>
      </c>
      <c r="G25" s="190">
        <v>1500</v>
      </c>
      <c r="H25" s="190">
        <v>1500</v>
      </c>
      <c r="I25" s="190">
        <v>1500</v>
      </c>
      <c r="J25" s="190">
        <v>1500</v>
      </c>
      <c r="K25" s="191">
        <v>1500</v>
      </c>
      <c r="L25" s="190">
        <v>1500</v>
      </c>
      <c r="M25" s="190">
        <v>1500</v>
      </c>
      <c r="N25" s="190">
        <v>1500</v>
      </c>
      <c r="O25" s="192">
        <f>SUM(C25:N25)</f>
        <v>18000</v>
      </c>
      <c r="P25" s="175"/>
      <c r="Q25" s="175"/>
    </row>
    <row r="26" spans="1:17" ht="20.25" x14ac:dyDescent="0.3">
      <c r="A26" s="196"/>
      <c r="B26" s="197" t="s">
        <v>251</v>
      </c>
      <c r="C26" s="198">
        <f t="shared" ref="C26:N26" si="2">SUM(C13:C25)</f>
        <v>56500</v>
      </c>
      <c r="D26" s="198">
        <f t="shared" si="2"/>
        <v>76500</v>
      </c>
      <c r="E26" s="198">
        <f t="shared" si="2"/>
        <v>51500</v>
      </c>
      <c r="F26" s="198">
        <f t="shared" si="2"/>
        <v>24500</v>
      </c>
      <c r="G26" s="198">
        <f t="shared" si="2"/>
        <v>26500</v>
      </c>
      <c r="H26" s="198">
        <f t="shared" si="2"/>
        <v>1500</v>
      </c>
      <c r="I26" s="198">
        <f t="shared" si="2"/>
        <v>1500</v>
      </c>
      <c r="J26" s="198">
        <f t="shared" si="2"/>
        <v>16500</v>
      </c>
      <c r="K26" s="198">
        <f t="shared" si="2"/>
        <v>31500</v>
      </c>
      <c r="L26" s="198">
        <f t="shared" si="2"/>
        <v>11500</v>
      </c>
      <c r="M26" s="198">
        <f t="shared" si="2"/>
        <v>61500</v>
      </c>
      <c r="N26" s="198">
        <f t="shared" si="2"/>
        <v>81500</v>
      </c>
      <c r="O26" s="198">
        <f>SUM(C26:N26)</f>
        <v>441000</v>
      </c>
      <c r="P26" s="175"/>
      <c r="Q26" s="175"/>
    </row>
    <row r="27" spans="1:17" ht="20.25" x14ac:dyDescent="0.3">
      <c r="A27" s="188"/>
      <c r="B27" s="185"/>
      <c r="C27" s="188"/>
      <c r="D27" s="188"/>
      <c r="E27" s="188"/>
      <c r="F27" s="188"/>
      <c r="G27" s="188"/>
      <c r="H27" s="188"/>
      <c r="I27" s="188"/>
      <c r="J27" s="188"/>
      <c r="K27" s="199"/>
      <c r="L27" s="188"/>
      <c r="M27" s="188"/>
      <c r="N27" s="188"/>
      <c r="O27" s="199"/>
      <c r="P27" s="175"/>
      <c r="Q27" s="175"/>
    </row>
    <row r="28" spans="1:17" ht="20.25" x14ac:dyDescent="0.3">
      <c r="A28" s="200"/>
      <c r="B28" s="201" t="s">
        <v>263</v>
      </c>
      <c r="C28" s="198">
        <f t="shared" ref="C28:O28" si="3">C12-C26</f>
        <v>-16500</v>
      </c>
      <c r="D28" s="198">
        <f t="shared" si="3"/>
        <v>63500</v>
      </c>
      <c r="E28" s="198">
        <f t="shared" si="3"/>
        <v>28500</v>
      </c>
      <c r="F28" s="198">
        <f t="shared" si="3"/>
        <v>-24500</v>
      </c>
      <c r="G28" s="198">
        <f t="shared" si="3"/>
        <v>13500</v>
      </c>
      <c r="H28" s="198">
        <f t="shared" si="3"/>
        <v>-1500</v>
      </c>
      <c r="I28" s="198">
        <f t="shared" si="3"/>
        <v>-1500</v>
      </c>
      <c r="J28" s="198">
        <f t="shared" si="3"/>
        <v>74500</v>
      </c>
      <c r="K28" s="192">
        <f t="shared" si="3"/>
        <v>-31500</v>
      </c>
      <c r="L28" s="198">
        <f t="shared" si="3"/>
        <v>-11500</v>
      </c>
      <c r="M28" s="198">
        <f t="shared" si="3"/>
        <v>8500</v>
      </c>
      <c r="N28" s="198">
        <f t="shared" si="3"/>
        <v>-27500</v>
      </c>
      <c r="O28" s="192">
        <f t="shared" si="3"/>
        <v>74000</v>
      </c>
      <c r="P28" s="175"/>
      <c r="Q28" s="175"/>
    </row>
    <row r="29" spans="1:17" ht="20.25" x14ac:dyDescent="0.3">
      <c r="A29" s="175"/>
      <c r="B29" s="175" t="s">
        <v>60</v>
      </c>
      <c r="C29" s="175"/>
      <c r="D29" s="175"/>
      <c r="E29" s="175"/>
      <c r="F29" s="175"/>
      <c r="G29" s="175"/>
      <c r="H29" s="175"/>
      <c r="I29" s="175"/>
      <c r="J29" s="175"/>
      <c r="K29" s="175"/>
      <c r="L29" s="175"/>
      <c r="M29" s="175"/>
      <c r="N29" s="175"/>
      <c r="O29" s="175">
        <v>10920</v>
      </c>
      <c r="P29" s="175"/>
      <c r="Q29" s="175"/>
    </row>
    <row r="30" spans="1:17" ht="20.25" x14ac:dyDescent="0.3">
      <c r="A30" s="175"/>
      <c r="B30" s="175" t="s">
        <v>252</v>
      </c>
      <c r="C30" s="175"/>
      <c r="D30" s="175"/>
      <c r="E30" s="175"/>
      <c r="F30" s="175"/>
      <c r="G30" s="175"/>
      <c r="H30" s="175"/>
      <c r="I30" s="175"/>
      <c r="J30" s="175"/>
      <c r="K30" s="175"/>
      <c r="L30" s="175"/>
      <c r="M30" s="175"/>
      <c r="N30" s="175"/>
      <c r="O30" s="175">
        <v>3000</v>
      </c>
      <c r="P30" s="175"/>
      <c r="Q30" s="175"/>
    </row>
    <row r="31" spans="1:17" ht="20.25" x14ac:dyDescent="0.3">
      <c r="A31" s="176"/>
      <c r="B31" s="177" t="s">
        <v>54</v>
      </c>
      <c r="C31" s="176"/>
      <c r="D31" s="176"/>
      <c r="E31" s="176"/>
      <c r="F31" s="176"/>
      <c r="G31" s="176"/>
      <c r="H31" s="176"/>
      <c r="I31" s="176"/>
      <c r="J31" s="176"/>
      <c r="K31" s="176"/>
      <c r="L31" s="176"/>
      <c r="M31" s="176"/>
      <c r="N31" s="176"/>
      <c r="O31" s="178">
        <f>O28-O29-O30</f>
        <v>60080</v>
      </c>
      <c r="P31" s="175"/>
      <c r="Q31" s="175"/>
    </row>
    <row r="32" spans="1:17" ht="20.25" x14ac:dyDescent="0.3">
      <c r="A32" s="175"/>
      <c r="B32" s="175" t="s">
        <v>58</v>
      </c>
      <c r="C32" s="175"/>
      <c r="D32" s="175"/>
      <c r="E32" s="175"/>
      <c r="F32" s="175"/>
      <c r="G32" s="175"/>
      <c r="H32" s="175"/>
      <c r="I32" s="175"/>
      <c r="J32" s="175"/>
      <c r="K32" s="175"/>
      <c r="L32" s="175"/>
      <c r="M32" s="175"/>
      <c r="N32" s="175"/>
      <c r="O32" s="175">
        <v>36000</v>
      </c>
      <c r="P32" s="175"/>
      <c r="Q32" s="175"/>
    </row>
    <row r="33" spans="1:17" ht="20.25" x14ac:dyDescent="0.3">
      <c r="A33" s="176"/>
      <c r="B33" s="177" t="s">
        <v>264</v>
      </c>
      <c r="C33" s="176"/>
      <c r="D33" s="176"/>
      <c r="E33" s="176"/>
      <c r="F33" s="176"/>
      <c r="G33" s="176"/>
      <c r="H33" s="176"/>
      <c r="I33" s="176"/>
      <c r="J33" s="176"/>
      <c r="K33" s="176"/>
      <c r="L33" s="176"/>
      <c r="M33" s="176"/>
      <c r="N33" s="176"/>
      <c r="O33" s="179">
        <f>O31-O32</f>
        <v>24080</v>
      </c>
      <c r="P33" s="175"/>
      <c r="Q33" s="175"/>
    </row>
    <row r="34" spans="1:17" s="69" customFormat="1" ht="20.25" x14ac:dyDescent="0.3">
      <c r="A34" s="180"/>
      <c r="B34" s="180" t="s">
        <v>268</v>
      </c>
      <c r="C34" s="180">
        <v>-15000</v>
      </c>
      <c r="D34" s="180"/>
      <c r="E34" s="180"/>
      <c r="F34" s="180"/>
      <c r="G34" s="180"/>
      <c r="H34" s="180"/>
      <c r="I34" s="180"/>
      <c r="J34" s="180"/>
      <c r="K34" s="180"/>
      <c r="L34" s="180"/>
      <c r="M34" s="180"/>
      <c r="N34" s="180"/>
      <c r="O34" s="181">
        <v>-15000</v>
      </c>
      <c r="P34" s="175"/>
      <c r="Q34" s="175"/>
    </row>
    <row r="35" spans="1:17" ht="20.25" x14ac:dyDescent="0.3">
      <c r="A35" s="175"/>
      <c r="B35" s="175" t="s">
        <v>272</v>
      </c>
      <c r="C35" s="175">
        <v>30000</v>
      </c>
      <c r="D35" s="175"/>
      <c r="E35" s="175"/>
      <c r="F35" s="175"/>
      <c r="G35" s="175"/>
      <c r="H35" s="175"/>
      <c r="I35" s="175"/>
      <c r="J35" s="175"/>
      <c r="K35" s="175"/>
      <c r="L35" s="175"/>
      <c r="M35" s="175"/>
      <c r="N35" s="175"/>
      <c r="O35" s="175">
        <f>SUM(C35:N35)</f>
        <v>30000</v>
      </c>
      <c r="P35" s="175"/>
      <c r="Q35" s="175"/>
    </row>
    <row r="36" spans="1:17" s="40" customFormat="1" ht="20.25" x14ac:dyDescent="0.3">
      <c r="A36" s="175"/>
      <c r="B36" s="175" t="s">
        <v>273</v>
      </c>
      <c r="C36" s="175"/>
      <c r="D36" s="175"/>
      <c r="E36" s="175"/>
      <c r="F36" s="175"/>
      <c r="G36" s="175"/>
      <c r="H36" s="175"/>
      <c r="I36" s="175"/>
      <c r="J36" s="175"/>
      <c r="K36" s="175"/>
      <c r="L36" s="175"/>
      <c r="M36" s="175"/>
      <c r="N36" s="175"/>
      <c r="O36" s="182">
        <f>O33--O34+O35</f>
        <v>39080</v>
      </c>
      <c r="P36" s="175"/>
      <c r="Q36" s="175"/>
    </row>
    <row r="37" spans="1:17" s="40" customFormat="1" ht="20.25" x14ac:dyDescent="0.3">
      <c r="A37" s="175"/>
      <c r="B37" s="175"/>
      <c r="C37" s="175"/>
      <c r="D37" s="175"/>
      <c r="E37" s="175"/>
      <c r="F37" s="175"/>
      <c r="G37" s="175"/>
      <c r="H37" s="175"/>
      <c r="I37" s="175"/>
      <c r="J37" s="175"/>
      <c r="K37" s="175"/>
      <c r="L37" s="175"/>
      <c r="M37" s="175"/>
      <c r="N37" s="175"/>
      <c r="O37" s="175"/>
      <c r="P37" s="175"/>
      <c r="Q37" s="175"/>
    </row>
    <row r="38" spans="1:17" ht="20.25" x14ac:dyDescent="0.3">
      <c r="A38" s="176"/>
      <c r="B38" s="177" t="s">
        <v>155</v>
      </c>
      <c r="C38" s="176"/>
      <c r="D38" s="176"/>
      <c r="E38" s="176"/>
      <c r="F38" s="176"/>
      <c r="G38" s="176"/>
      <c r="H38" s="176"/>
      <c r="I38" s="176"/>
      <c r="J38" s="176"/>
      <c r="K38" s="176"/>
      <c r="L38" s="176"/>
      <c r="M38" s="176"/>
      <c r="N38" s="176"/>
      <c r="O38" s="183">
        <v>300367.92634028173</v>
      </c>
      <c r="P38" s="175"/>
      <c r="Q38" s="175"/>
    </row>
    <row r="39" spans="1:17" ht="20.25" x14ac:dyDescent="0.3">
      <c r="A39" s="175"/>
      <c r="B39" s="202" t="s">
        <v>273</v>
      </c>
      <c r="C39" s="175"/>
      <c r="D39" s="175"/>
      <c r="E39" s="175"/>
      <c r="F39" s="175"/>
      <c r="G39" s="175"/>
      <c r="H39" s="175"/>
      <c r="I39" s="175"/>
      <c r="J39" s="175"/>
      <c r="K39" s="175"/>
      <c r="L39" s="175"/>
      <c r="M39" s="175"/>
      <c r="N39" s="175"/>
      <c r="O39" s="203">
        <f>O38+O36</f>
        <v>339447.92634028173</v>
      </c>
      <c r="P39" s="175"/>
      <c r="Q39" s="175"/>
    </row>
    <row r="40" spans="1:17" ht="20.25" x14ac:dyDescent="0.3">
      <c r="A40" s="175"/>
      <c r="B40" s="175"/>
      <c r="C40" s="175"/>
      <c r="D40" s="175"/>
      <c r="E40" s="175"/>
      <c r="F40" s="175"/>
      <c r="G40" s="175"/>
      <c r="H40" s="175"/>
      <c r="I40" s="175"/>
      <c r="J40" s="175"/>
      <c r="K40" s="175"/>
      <c r="L40" s="175"/>
      <c r="M40" s="175"/>
      <c r="N40" s="175"/>
      <c r="O40" s="175"/>
      <c r="P40" s="175"/>
      <c r="Q40" s="175"/>
    </row>
    <row r="41" spans="1:17" ht="20.25" x14ac:dyDescent="0.3">
      <c r="A41" s="175"/>
      <c r="B41" s="175"/>
      <c r="C41" s="175"/>
      <c r="D41" s="175"/>
      <c r="E41" s="175"/>
      <c r="F41" s="175"/>
      <c r="G41" s="175"/>
      <c r="H41" s="175"/>
      <c r="I41" s="175"/>
      <c r="J41" s="175"/>
      <c r="K41" s="175"/>
      <c r="L41" s="175"/>
      <c r="M41" s="175"/>
      <c r="N41" s="175"/>
      <c r="O41" s="175"/>
      <c r="P41" s="175"/>
      <c r="Q41" s="175"/>
    </row>
  </sheetData>
  <pageMargins left="0.7" right="0.7" top="0.75" bottom="0.75" header="0.3" footer="0.3"/>
  <pageSetup paperSize="9" scale="4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N18"/>
  <sheetViews>
    <sheetView tabSelected="1" zoomScaleNormal="100" workbookViewId="0">
      <selection activeCell="I28" sqref="I28"/>
    </sheetView>
  </sheetViews>
  <sheetFormatPr defaultColWidth="12.5703125" defaultRowHeight="15" customHeight="1" x14ac:dyDescent="0.2"/>
  <cols>
    <col min="1" max="1" width="11" customWidth="1"/>
    <col min="2" max="2" width="28.140625" bestFit="1" customWidth="1"/>
    <col min="9" max="9" width="49.85546875" bestFit="1" customWidth="1"/>
    <col min="10" max="10" width="28" customWidth="1"/>
  </cols>
  <sheetData>
    <row r="1" spans="1:14" s="118" customFormat="1" ht="15" customHeight="1" x14ac:dyDescent="0.2">
      <c r="A1" s="268" t="s">
        <v>287</v>
      </c>
    </row>
    <row r="2" spans="1:14" ht="15" customHeight="1" x14ac:dyDescent="0.25">
      <c r="A2" s="204"/>
      <c r="B2" s="204"/>
      <c r="C2" s="205" t="s">
        <v>143</v>
      </c>
      <c r="D2" s="205" t="s">
        <v>144</v>
      </c>
      <c r="E2" s="205" t="s">
        <v>145</v>
      </c>
      <c r="F2" s="206" t="s">
        <v>10</v>
      </c>
      <c r="G2" s="205" t="s">
        <v>146</v>
      </c>
      <c r="H2" s="205" t="s">
        <v>147</v>
      </c>
      <c r="I2" s="207" t="s">
        <v>253</v>
      </c>
      <c r="K2" s="19"/>
      <c r="L2" s="19"/>
    </row>
    <row r="3" spans="1:14" ht="15" customHeight="1" thickBot="1" x14ac:dyDescent="0.3">
      <c r="A3" s="204"/>
      <c r="B3" s="206" t="s">
        <v>210</v>
      </c>
      <c r="C3" s="208">
        <v>816579.53</v>
      </c>
      <c r="D3" s="208">
        <v>257364.65000000002</v>
      </c>
      <c r="E3" s="206">
        <v>23248</v>
      </c>
      <c r="F3" s="208">
        <v>396009.25</v>
      </c>
      <c r="G3" s="208">
        <v>8497.2199999998556</v>
      </c>
      <c r="H3" s="208">
        <f>SUM(C3:G3)</f>
        <v>1501698.65</v>
      </c>
      <c r="I3" s="209"/>
      <c r="J3" s="19"/>
      <c r="K3" s="19"/>
      <c r="L3" s="19"/>
    </row>
    <row r="4" spans="1:14" ht="15" customHeight="1" thickTop="1" x14ac:dyDescent="0.25">
      <c r="A4" s="210">
        <v>2022</v>
      </c>
      <c r="B4" s="211" t="s">
        <v>148</v>
      </c>
      <c r="C4" s="212">
        <v>883968</v>
      </c>
      <c r="D4" s="211">
        <v>507973</v>
      </c>
      <c r="E4" s="213">
        <v>24246.79</v>
      </c>
      <c r="F4" s="212">
        <v>516097.59</v>
      </c>
      <c r="G4" s="212">
        <f t="shared" ref="G4:G5" si="0">H4-C4-D4-E4-F4</f>
        <v>449058.63999999996</v>
      </c>
      <c r="H4" s="214">
        <v>2381344.02</v>
      </c>
      <c r="I4" s="215"/>
      <c r="J4" s="19"/>
      <c r="K4" s="19"/>
      <c r="L4" s="19"/>
      <c r="N4" s="19"/>
    </row>
    <row r="5" spans="1:14" ht="15" customHeight="1" thickBot="1" x14ac:dyDescent="0.3">
      <c r="A5" s="216"/>
      <c r="B5" s="204" t="s">
        <v>149</v>
      </c>
      <c r="C5" s="217">
        <v>611856.96</v>
      </c>
      <c r="D5" s="218">
        <v>477680</v>
      </c>
      <c r="E5" s="218">
        <v>20673</v>
      </c>
      <c r="F5" s="217">
        <v>541052.52</v>
      </c>
      <c r="G5" s="217">
        <f t="shared" si="0"/>
        <v>367351.80000000005</v>
      </c>
      <c r="H5" s="219">
        <v>2018614.28</v>
      </c>
      <c r="I5" s="215"/>
      <c r="J5" s="19"/>
      <c r="K5" s="19"/>
      <c r="L5" s="19"/>
    </row>
    <row r="6" spans="1:14" ht="15" customHeight="1" x14ac:dyDescent="0.25">
      <c r="A6" s="220"/>
      <c r="B6" s="221" t="s">
        <v>150</v>
      </c>
      <c r="C6" s="222">
        <f t="shared" ref="C6:G6" si="1">C4-C5</f>
        <v>272111.04000000004</v>
      </c>
      <c r="D6" s="221">
        <f t="shared" si="1"/>
        <v>30293</v>
      </c>
      <c r="E6" s="223">
        <f t="shared" si="1"/>
        <v>3573.7900000000009</v>
      </c>
      <c r="F6" s="224">
        <f t="shared" si="1"/>
        <v>-24954.929999999993</v>
      </c>
      <c r="G6" s="222">
        <f t="shared" si="1"/>
        <v>81706.839999999909</v>
      </c>
      <c r="H6" s="225">
        <f>SUM(C6:G6)</f>
        <v>362729.73999999993</v>
      </c>
      <c r="I6" s="215"/>
      <c r="J6" s="19"/>
      <c r="K6" s="19"/>
      <c r="L6" s="19"/>
    </row>
    <row r="7" spans="1:14" ht="15" customHeight="1" x14ac:dyDescent="0.25">
      <c r="A7" s="226"/>
      <c r="B7" s="227" t="s">
        <v>153</v>
      </c>
      <c r="C7" s="228">
        <f>H7*0.3</f>
        <v>11577.6</v>
      </c>
      <c r="D7" s="228">
        <f>H7*0.07</f>
        <v>2701.44</v>
      </c>
      <c r="E7" s="228">
        <f>H7*0.04</f>
        <v>1543.68</v>
      </c>
      <c r="F7" s="228">
        <f>H7*0.29</f>
        <v>11191.679999999998</v>
      </c>
      <c r="G7" s="229">
        <f>H7*0.3</f>
        <v>11577.6</v>
      </c>
      <c r="H7" s="230">
        <v>38592</v>
      </c>
      <c r="I7" s="215" t="s">
        <v>254</v>
      </c>
      <c r="J7" s="19"/>
      <c r="K7" s="19"/>
      <c r="L7" s="19"/>
    </row>
    <row r="8" spans="1:14" ht="15" customHeight="1" thickBot="1" x14ac:dyDescent="0.3">
      <c r="A8" s="216"/>
      <c r="B8" s="204"/>
      <c r="C8" s="218"/>
      <c r="D8" s="218"/>
      <c r="E8" s="218"/>
      <c r="F8" s="218"/>
      <c r="G8" s="218">
        <v>4216</v>
      </c>
      <c r="H8" s="231"/>
      <c r="I8" s="215"/>
      <c r="J8" s="19"/>
      <c r="K8" s="19"/>
      <c r="L8" s="19"/>
    </row>
    <row r="9" spans="1:14" ht="15" customHeight="1" thickTop="1" thickBot="1" x14ac:dyDescent="0.3">
      <c r="A9" s="232"/>
      <c r="B9" s="233" t="s">
        <v>255</v>
      </c>
      <c r="C9" s="234">
        <f>C6-C7</f>
        <v>260533.44000000003</v>
      </c>
      <c r="D9" s="235">
        <f t="shared" ref="D9:F9" si="2">D6-D7</f>
        <v>27591.56</v>
      </c>
      <c r="E9" s="235">
        <f t="shared" si="2"/>
        <v>2030.1100000000008</v>
      </c>
      <c r="F9" s="236">
        <f t="shared" si="2"/>
        <v>-36146.609999999993</v>
      </c>
      <c r="G9" s="234">
        <f>G6-G7-G8</f>
        <v>65913.239999999903</v>
      </c>
      <c r="H9" s="237">
        <f>SUM(C9:G9)</f>
        <v>319921.74</v>
      </c>
      <c r="I9" s="215"/>
      <c r="J9" s="19"/>
      <c r="K9" s="19"/>
      <c r="L9" s="19"/>
    </row>
    <row r="10" spans="1:14" ht="15" customHeight="1" thickTop="1" x14ac:dyDescent="0.25">
      <c r="A10" s="238"/>
      <c r="B10" s="211" t="s">
        <v>151</v>
      </c>
      <c r="C10" s="239"/>
      <c r="D10" s="239"/>
      <c r="E10" s="239"/>
      <c r="F10" s="239"/>
      <c r="G10" s="240">
        <v>13595</v>
      </c>
      <c r="H10" s="241"/>
      <c r="I10" s="215"/>
      <c r="J10" s="19"/>
      <c r="K10" s="19"/>
      <c r="L10" s="19"/>
    </row>
    <row r="11" spans="1:14" ht="15" customHeight="1" thickBot="1" x14ac:dyDescent="0.3">
      <c r="A11" s="216"/>
      <c r="B11" s="204" t="s">
        <v>152</v>
      </c>
      <c r="C11" s="218">
        <f>H11*0.3</f>
        <v>11700</v>
      </c>
      <c r="D11" s="218">
        <f>H11*0.07</f>
        <v>2730.0000000000005</v>
      </c>
      <c r="E11" s="218">
        <f>H11*0.04</f>
        <v>1560</v>
      </c>
      <c r="F11" s="218">
        <f>H11*0.29</f>
        <v>11310</v>
      </c>
      <c r="G11" s="218">
        <f>H11*0.3</f>
        <v>11700</v>
      </c>
      <c r="H11" s="219">
        <v>39000</v>
      </c>
      <c r="I11" s="215"/>
      <c r="J11" s="19"/>
      <c r="K11" s="19"/>
      <c r="L11" s="19"/>
    </row>
    <row r="12" spans="1:14" ht="15" customHeight="1" thickTop="1" thickBot="1" x14ac:dyDescent="0.3">
      <c r="A12" s="232"/>
      <c r="B12" s="242" t="s">
        <v>54</v>
      </c>
      <c r="C12" s="243">
        <f>C9-C11</f>
        <v>248833.44000000003</v>
      </c>
      <c r="D12" s="244">
        <f t="shared" ref="D12:F12" si="3">D9-D11</f>
        <v>24861.56</v>
      </c>
      <c r="E12" s="244">
        <f t="shared" si="3"/>
        <v>470.11000000000081</v>
      </c>
      <c r="F12" s="244">
        <f t="shared" si="3"/>
        <v>-47456.609999999993</v>
      </c>
      <c r="G12" s="243">
        <f>G9-G10-G11</f>
        <v>40618.239999999903</v>
      </c>
      <c r="H12" s="245">
        <f>SUM(C12:G12)</f>
        <v>267326.74</v>
      </c>
      <c r="I12" s="215" t="s">
        <v>256</v>
      </c>
      <c r="J12" s="19"/>
      <c r="K12" s="19"/>
      <c r="L12" s="19"/>
    </row>
    <row r="13" spans="1:14" ht="15" customHeight="1" thickTop="1" x14ac:dyDescent="0.25">
      <c r="A13" s="226"/>
      <c r="B13" s="227" t="s">
        <v>58</v>
      </c>
      <c r="C13" s="246">
        <f>H13*0.3</f>
        <v>36000</v>
      </c>
      <c r="D13" s="246">
        <f>H13*0.07</f>
        <v>8400</v>
      </c>
      <c r="E13" s="246">
        <f>H13*0.04</f>
        <v>4800</v>
      </c>
      <c r="F13" s="246">
        <f>H13*0.29</f>
        <v>34800</v>
      </c>
      <c r="G13" s="246">
        <f>H13*0.3</f>
        <v>36000</v>
      </c>
      <c r="H13" s="247">
        <v>120000</v>
      </c>
      <c r="I13" s="248" t="s">
        <v>257</v>
      </c>
      <c r="J13" s="19"/>
      <c r="K13" s="19"/>
      <c r="L13" s="19"/>
    </row>
    <row r="14" spans="1:14" ht="31.5" thickBot="1" x14ac:dyDescent="0.3">
      <c r="A14" s="216"/>
      <c r="B14" s="204" t="s">
        <v>258</v>
      </c>
      <c r="C14" s="217">
        <v>781726.76</v>
      </c>
      <c r="D14" s="204"/>
      <c r="E14" s="204"/>
      <c r="F14" s="204"/>
      <c r="G14" s="204"/>
      <c r="H14" s="249"/>
      <c r="I14" s="265" t="s">
        <v>259</v>
      </c>
      <c r="J14" s="19"/>
      <c r="K14" s="19"/>
      <c r="L14" s="19"/>
    </row>
    <row r="15" spans="1:14" ht="38.25" customHeight="1" thickBot="1" x14ac:dyDescent="0.3">
      <c r="A15" s="250"/>
      <c r="B15" s="251" t="s">
        <v>154</v>
      </c>
      <c r="C15" s="252">
        <f>C3+C12-C13-C14</f>
        <v>247686.20999999996</v>
      </c>
      <c r="D15" s="253">
        <f>D3+D12-D13</f>
        <v>273826.21000000002</v>
      </c>
      <c r="E15" s="253">
        <f>E3+E12-E13</f>
        <v>18918.11</v>
      </c>
      <c r="F15" s="252">
        <f>F3--F12-F13</f>
        <v>313752.64</v>
      </c>
      <c r="G15" s="252">
        <f>G3+G12-G13</f>
        <v>13115.459999999759</v>
      </c>
      <c r="H15" s="254">
        <f>SUM(C15:G15)</f>
        <v>867298.62999999977</v>
      </c>
      <c r="I15" s="266" t="s">
        <v>260</v>
      </c>
      <c r="J15" s="19"/>
      <c r="K15" s="19"/>
      <c r="L15" s="19"/>
    </row>
    <row r="16" spans="1:14" ht="16.5" thickBot="1" x14ac:dyDescent="0.3">
      <c r="A16" s="255"/>
      <c r="B16" s="256" t="s">
        <v>261</v>
      </c>
      <c r="C16" s="257">
        <f>247686/867299</f>
        <v>0.28558317258523302</v>
      </c>
      <c r="D16" s="258">
        <f>273826/867299</f>
        <v>0.31572272076873142</v>
      </c>
      <c r="E16" s="258">
        <f>18918/867299</f>
        <v>2.1812546768761407E-2</v>
      </c>
      <c r="F16" s="257">
        <f>313753/867299</f>
        <v>0.36175874755995335</v>
      </c>
      <c r="G16" s="257">
        <f>13115/867299</f>
        <v>1.5121659312417055E-2</v>
      </c>
      <c r="H16" s="259">
        <v>830299</v>
      </c>
      <c r="I16" s="260"/>
      <c r="J16" s="19"/>
      <c r="K16" s="19"/>
      <c r="L16" s="19"/>
    </row>
    <row r="17" spans="1:12" ht="33" thickTop="1" thickBot="1" x14ac:dyDescent="0.3">
      <c r="A17" s="261"/>
      <c r="B17" s="262" t="s">
        <v>155</v>
      </c>
      <c r="C17" s="263">
        <f>H16*C16</f>
        <v>237119.4226143464</v>
      </c>
      <c r="D17" s="264">
        <f>H16*D16</f>
        <v>262144.25933155691</v>
      </c>
      <c r="E17" s="264">
        <f>H16*E16</f>
        <v>18110.935769555828</v>
      </c>
      <c r="F17" s="263">
        <f>H16*F16</f>
        <v>300367.92634028173</v>
      </c>
      <c r="G17" s="263">
        <f>H16*G16</f>
        <v>12555.498605440569</v>
      </c>
      <c r="H17" s="264">
        <f>SUM(C17:G17)</f>
        <v>830298.04266118153</v>
      </c>
      <c r="I17" s="267" t="s">
        <v>262</v>
      </c>
      <c r="J17" s="19"/>
      <c r="K17" s="19"/>
      <c r="L17" s="19"/>
    </row>
    <row r="18" spans="1:12" ht="15" customHeight="1" x14ac:dyDescent="0.2">
      <c r="A18" s="70"/>
      <c r="B18" s="70"/>
      <c r="C18" s="70"/>
      <c r="D18" s="70"/>
      <c r="E18" s="70"/>
      <c r="F18" s="70"/>
      <c r="G18" s="70"/>
    </row>
  </sheetData>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2</vt:i4>
      </vt:variant>
    </vt:vector>
  </HeadingPairs>
  <TitlesOfParts>
    <vt:vector size="8" baseType="lpstr">
      <vt:lpstr>Budget föreningen 2023</vt:lpstr>
      <vt:lpstr>Budget fotboll</vt:lpstr>
      <vt:lpstr>Budget bordtennis</vt:lpstr>
      <vt:lpstr>Budget innebandy</vt:lpstr>
      <vt:lpstr>Budget skidor</vt:lpstr>
      <vt:lpstr>Resultat från tidigare år</vt:lpstr>
      <vt:lpstr>'Budget skidor'!Utskriftsområde</vt:lpstr>
      <vt:lpstr>'Resultat från tidigare år'!Utskriftsområde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Jansson</dc:creator>
  <cp:lastModifiedBy>Eva Jansson</cp:lastModifiedBy>
  <cp:lastPrinted>2023-03-29T07:28:45Z</cp:lastPrinted>
  <dcterms:created xsi:type="dcterms:W3CDTF">2021-02-26T15:48:47Z</dcterms:created>
  <dcterms:modified xsi:type="dcterms:W3CDTF">2023-03-29T07:28:57Z</dcterms:modified>
</cp:coreProperties>
</file>