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bb-my.sharepoint.com/personal/pernilla_lindstrom_se_abb_com/Documents/Documents/Privat/Barnen/Thea Handboll/"/>
    </mc:Choice>
  </mc:AlternateContent>
  <xr:revisionPtr revIDLastSave="21" documentId="8_{34C6231A-87FC-42BA-9E87-CE4E76A1F6AD}" xr6:coauthVersionLast="47" xr6:coauthVersionMax="47" xr10:uidLastSave="{56F5F617-5D3B-45B4-A90E-EFD57615AE55}"/>
  <bookViews>
    <workbookView xWindow="-165" yWindow="-165" windowWidth="29130" windowHeight="15810" tabRatio="757" xr2:uid="{00000000-000D-0000-FFFF-FFFF00000000}"/>
  </bookViews>
  <sheets>
    <sheet name="Hemmamatcher (2025-11-12)" sheetId="6" r:id="rId1"/>
    <sheet name="Bortamatcher (2025-11-12)" sheetId="7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6" l="1"/>
  <c r="O14" i="6"/>
  <c r="N14" i="6"/>
  <c r="R15" i="6"/>
  <c r="O9" i="6"/>
  <c r="N9" i="6"/>
  <c r="N6" i="6"/>
  <c r="O6" i="6"/>
  <c r="P6" i="6"/>
  <c r="N7" i="6"/>
  <c r="O7" i="6"/>
  <c r="P7" i="6"/>
  <c r="K14" i="7"/>
  <c r="Q14" i="6" s="1"/>
  <c r="K13" i="7"/>
  <c r="Q13" i="6" s="1"/>
  <c r="K12" i="7"/>
  <c r="Q12" i="6" s="1"/>
  <c r="K11" i="7"/>
  <c r="Q11" i="6" s="1"/>
  <c r="K10" i="7"/>
  <c r="Q10" i="6" s="1"/>
  <c r="K9" i="7"/>
  <c r="Q9" i="6" s="1"/>
  <c r="K8" i="7"/>
  <c r="Q8" i="6" s="1"/>
  <c r="K7" i="7"/>
  <c r="Q7" i="6" s="1"/>
  <c r="K6" i="7"/>
  <c r="Q6" i="6" s="1"/>
  <c r="K5" i="7"/>
  <c r="Q5" i="6" s="1"/>
  <c r="K4" i="7"/>
  <c r="Q4" i="6" s="1"/>
  <c r="K3" i="7"/>
  <c r="Q3" i="6" s="1"/>
  <c r="K2" i="7"/>
  <c r="Q2" i="6" s="1"/>
  <c r="P13" i="6"/>
  <c r="O13" i="6"/>
  <c r="N13" i="6"/>
  <c r="P12" i="6"/>
  <c r="O12" i="6"/>
  <c r="N12" i="6"/>
  <c r="P11" i="6"/>
  <c r="O11" i="6"/>
  <c r="N11" i="6"/>
  <c r="P10" i="6"/>
  <c r="O10" i="6"/>
  <c r="N10" i="6"/>
  <c r="P9" i="6"/>
  <c r="P8" i="6"/>
  <c r="O8" i="6"/>
  <c r="N8" i="6"/>
  <c r="P5" i="6"/>
  <c r="O5" i="6"/>
  <c r="N5" i="6"/>
  <c r="P4" i="6"/>
  <c r="O4" i="6"/>
  <c r="N4" i="6"/>
  <c r="P3" i="6"/>
  <c r="O3" i="6"/>
  <c r="N3" i="6"/>
  <c r="P2" i="6"/>
  <c r="O2" i="6"/>
  <c r="N2" i="6"/>
  <c r="N16" i="6" l="1"/>
  <c r="O16" i="6"/>
  <c r="P16" i="6"/>
  <c r="Q16" i="6"/>
  <c r="R7" i="6"/>
  <c r="R6" i="6"/>
  <c r="R5" i="6"/>
  <c r="R4" i="6"/>
  <c r="R12" i="6"/>
  <c r="R13" i="6"/>
  <c r="R9" i="6"/>
  <c r="R10" i="6"/>
  <c r="R2" i="6"/>
  <c r="R8" i="6"/>
  <c r="R11" i="6"/>
  <c r="R14" i="6"/>
  <c r="R3" i="6"/>
  <c r="R16" i="6" l="1"/>
</calcChain>
</file>

<file path=xl/sharedStrings.xml><?xml version="1.0" encoding="utf-8"?>
<sst xmlns="http://schemas.openxmlformats.org/spreadsheetml/2006/main" count="468" uniqueCount="190">
  <si>
    <t>Matchnr</t>
  </si>
  <si>
    <t>Dag</t>
  </si>
  <si>
    <t>Tid</t>
  </si>
  <si>
    <t>Hemmalag</t>
  </si>
  <si>
    <t>Bortalag</t>
  </si>
  <si>
    <t>Spelplats</t>
  </si>
  <si>
    <t>Lördag</t>
  </si>
  <si>
    <t>Enköpings HF -11/12</t>
  </si>
  <si>
    <t>Handbollklubben Järnvägen</t>
  </si>
  <si>
    <t>11:00</t>
  </si>
  <si>
    <t>12:00</t>
  </si>
  <si>
    <t>Ludvika HF -11</t>
  </si>
  <si>
    <t>LIF Lindesberg -11</t>
  </si>
  <si>
    <t>Söndag</t>
  </si>
  <si>
    <t>2025-09-21</t>
  </si>
  <si>
    <t>IFK Strängnäs F12/13</t>
  </si>
  <si>
    <t>Hallstahammars SK HK</t>
  </si>
  <si>
    <t>VästeråsIrsta HF -13</t>
  </si>
  <si>
    <t>Eskilstuna Guif Idrottsförening 4</t>
  </si>
  <si>
    <t>Expandia Arena C</t>
  </si>
  <si>
    <t>IFK Arbogas Handbollklubb - 2011/2012</t>
  </si>
  <si>
    <t>LIF Lindesberg -12</t>
  </si>
  <si>
    <t>13:00</t>
  </si>
  <si>
    <t>Eskilstuna Guif Idrottsförening 3</t>
  </si>
  <si>
    <t>25 2 1341 003</t>
  </si>
  <si>
    <t>VästeråsIrsta HF -12:Röd</t>
  </si>
  <si>
    <t>Eskilstuna Guif Idrottsförening 2</t>
  </si>
  <si>
    <t>Katrineholms AIK 11/12</t>
  </si>
  <si>
    <t>Skåre HK Grön</t>
  </si>
  <si>
    <t>Borlänge HK 12 vit</t>
  </si>
  <si>
    <t>Eskilstuna Guif Idrottsförening 5</t>
  </si>
  <si>
    <t>Borlänge HK 11</t>
  </si>
  <si>
    <t>Nås IF/IFK Mockfjärd -11</t>
  </si>
  <si>
    <t>Örebro SK Ungdomsklubb F11/12</t>
  </si>
  <si>
    <t>VästeråsIrsta HF -12:Svart</t>
  </si>
  <si>
    <t>Arbrå HK -11</t>
  </si>
  <si>
    <t>Vintrosa Idrottssällskap F12/13</t>
  </si>
  <si>
    <t>IFK Mariefred</t>
  </si>
  <si>
    <t>14:00</t>
  </si>
  <si>
    <t>Emausskolan</t>
  </si>
  <si>
    <t>RP Idrottsförening Linköping Svart 2012</t>
  </si>
  <si>
    <t>15:00</t>
  </si>
  <si>
    <t>VästeråsIrsta HF -12:Vit</t>
  </si>
  <si>
    <t>2025-10-04</t>
  </si>
  <si>
    <t>10:45</t>
  </si>
  <si>
    <t>25 2 1332 005</t>
  </si>
  <si>
    <t>14:45</t>
  </si>
  <si>
    <t>2025-10-05</t>
  </si>
  <si>
    <t>25 2 1332 022</t>
  </si>
  <si>
    <t>Bäckbyhallen</t>
  </si>
  <si>
    <t>25 2 1332 023</t>
  </si>
  <si>
    <t>12:30</t>
  </si>
  <si>
    <t>25 2 1341 010</t>
  </si>
  <si>
    <t>13:30</t>
  </si>
  <si>
    <t>2025-11-09</t>
  </si>
  <si>
    <t>25 2 1341 017</t>
  </si>
  <si>
    <t>25 2 1332 039</t>
  </si>
  <si>
    <t>25 2 1332 040</t>
  </si>
  <si>
    <t>2025-11-22</t>
  </si>
  <si>
    <t>25 2 1332 056</t>
  </si>
  <si>
    <t>25 2 1332 057</t>
  </si>
  <si>
    <t>2025-11-29</t>
  </si>
  <si>
    <t>25 2 1341 032</t>
  </si>
  <si>
    <t>Kristiansborgshallen</t>
  </si>
  <si>
    <t>2025-12-06</t>
  </si>
  <si>
    <t>25 2 1332 073</t>
  </si>
  <si>
    <t>25 2 1332 074</t>
  </si>
  <si>
    <t>2026-01-10</t>
  </si>
  <si>
    <t>Mälarenergi Arena B</t>
  </si>
  <si>
    <t>25 2 1341 040</t>
  </si>
  <si>
    <t>2026-01-17</t>
  </si>
  <si>
    <t>25 2 1332 091</t>
  </si>
  <si>
    <t>25 2 1332 108</t>
  </si>
  <si>
    <t>Måndag</t>
  </si>
  <si>
    <t>2026-01-19</t>
  </si>
  <si>
    <t>20:00</t>
  </si>
  <si>
    <t>Irstahallen</t>
  </si>
  <si>
    <t>2026-02-08</t>
  </si>
  <si>
    <t>25 2 1332 125</t>
  </si>
  <si>
    <t>25 2 1332 126</t>
  </si>
  <si>
    <t>2026-03-07</t>
  </si>
  <si>
    <t>25 2 1332 142</t>
  </si>
  <si>
    <t>25 2 1332 143</t>
  </si>
  <si>
    <t>2026-03-08</t>
  </si>
  <si>
    <t>25 2 1341 058</t>
  </si>
  <si>
    <t>2026-03-21</t>
  </si>
  <si>
    <t>25 2 1341 067</t>
  </si>
  <si>
    <t>2026-03-22</t>
  </si>
  <si>
    <t>25 2 1332 159</t>
  </si>
  <si>
    <t>25 2 1332 160</t>
  </si>
  <si>
    <t>2025-10-12</t>
  </si>
  <si>
    <t>Ilandahallen</t>
  </si>
  <si>
    <t>Nibblehallen</t>
  </si>
  <si>
    <t>Vintrosa Bollhall</t>
  </si>
  <si>
    <t>2025-11-16</t>
  </si>
  <si>
    <t>Kungsbergshallen, Linköping</t>
  </si>
  <si>
    <t>Strands IF -11</t>
  </si>
  <si>
    <t>Hudiksvalls IH</t>
  </si>
  <si>
    <t>2025-11-30</t>
  </si>
  <si>
    <t>11:45</t>
  </si>
  <si>
    <t>Hammarens IP Sporthall</t>
  </si>
  <si>
    <t>Stensättershallen</t>
  </si>
  <si>
    <t>Sporthallen Mockfjärd</t>
  </si>
  <si>
    <t>2026-01-11</t>
  </si>
  <si>
    <t>Karinslundsskolan</t>
  </si>
  <si>
    <t>11:30</t>
  </si>
  <si>
    <t>Sturehallen Arboga</t>
  </si>
  <si>
    <t>15:10</t>
  </si>
  <si>
    <t>Gyllehallen</t>
  </si>
  <si>
    <t>Onsdag</t>
  </si>
  <si>
    <t>2026-01-28</t>
  </si>
  <si>
    <t>18:45</t>
  </si>
  <si>
    <t>2026-02-14</t>
  </si>
  <si>
    <t>10:30</t>
  </si>
  <si>
    <t>Enköping IH A-hall</t>
  </si>
  <si>
    <t>2026-02-15</t>
  </si>
  <si>
    <t>13:50</t>
  </si>
  <si>
    <t>15:30</t>
  </si>
  <si>
    <t>Lorensbergahallen</t>
  </si>
  <si>
    <t>2026-03-14</t>
  </si>
  <si>
    <t>10:00</t>
  </si>
  <si>
    <t>Ekängshallen</t>
  </si>
  <si>
    <t>2026-03-15</t>
  </si>
  <si>
    <t>Lindbackaskolans idrottshall</t>
  </si>
  <si>
    <t>2026-03-28</t>
  </si>
  <si>
    <t>Kronskogshallen, Eskilstuna</t>
  </si>
  <si>
    <t>16:00</t>
  </si>
  <si>
    <t>2026-03-29</t>
  </si>
  <si>
    <t xml:space="preserve">Vacant- (Östra) IFK Nyköping blå </t>
  </si>
  <si>
    <t>?</t>
  </si>
  <si>
    <t>Örebro Sk Ungdom F11/12</t>
  </si>
  <si>
    <t xml:space="preserve">Lördag </t>
  </si>
  <si>
    <t>Birgittaskolan</t>
  </si>
  <si>
    <t>Handbollsklubben Järnvägen</t>
  </si>
  <si>
    <t>Alléhallen, Hallsberg</t>
  </si>
  <si>
    <t>Datum</t>
  </si>
  <si>
    <t>Filmning</t>
  </si>
  <si>
    <t>Fika (Bakning)</t>
  </si>
  <si>
    <t>Fika</t>
  </si>
  <si>
    <t>Totalt antal pass</t>
  </si>
  <si>
    <t>Matchvärd 
(Varma mackor)</t>
  </si>
  <si>
    <t>Thea</t>
  </si>
  <si>
    <t>Fiori</t>
  </si>
  <si>
    <t>Metina</t>
  </si>
  <si>
    <t>Alice</t>
  </si>
  <si>
    <t>Milina</t>
  </si>
  <si>
    <t>Emilia</t>
  </si>
  <si>
    <t>Lilly</t>
  </si>
  <si>
    <t>Nathalie</t>
  </si>
  <si>
    <t>Ella</t>
  </si>
  <si>
    <t>Ellen</t>
  </si>
  <si>
    <t>Wera</t>
  </si>
  <si>
    <t>Alma</t>
  </si>
  <si>
    <t>Matchvörd</t>
  </si>
  <si>
    <t>Eskilstuna Guif Idrottsförening</t>
  </si>
  <si>
    <t>VästeråsIrsta HF (träningsmatch)</t>
  </si>
  <si>
    <t>Eskilstuna</t>
  </si>
  <si>
    <t>Tisdag</t>
  </si>
  <si>
    <t>Filmning hemma</t>
  </si>
  <si>
    <t>Filmning borta</t>
  </si>
  <si>
    <t>N/A</t>
  </si>
  <si>
    <t>25 2 1332 109</t>
  </si>
  <si>
    <t>Bollnäs Sporthall A</t>
  </si>
  <si>
    <t>LIF Lindesberg - 12</t>
  </si>
  <si>
    <t>Lindesberg Arena Hall 1</t>
  </si>
  <si>
    <t>Avvakta</t>
  </si>
  <si>
    <t>3h</t>
  </si>
  <si>
    <t>2h</t>
  </si>
  <si>
    <t>1h</t>
  </si>
  <si>
    <t>40 min</t>
  </si>
  <si>
    <t>40min</t>
  </si>
  <si>
    <t>2h 15min</t>
  </si>
  <si>
    <t>20min</t>
  </si>
  <si>
    <t>1h 10min</t>
  </si>
  <si>
    <t>2h 20min</t>
  </si>
  <si>
    <t>3h 10min</t>
  </si>
  <si>
    <t>1h 20min</t>
  </si>
  <si>
    <t>50min</t>
  </si>
  <si>
    <t>1h 30min</t>
  </si>
  <si>
    <t>1h 50min</t>
  </si>
  <si>
    <t>1h 15min</t>
  </si>
  <si>
    <t>30min</t>
  </si>
  <si>
    <t>Restid</t>
  </si>
  <si>
    <t># pass</t>
  </si>
  <si>
    <t>Ansvarig</t>
  </si>
  <si>
    <t># pass totalt</t>
  </si>
  <si>
    <t># pass bokade</t>
  </si>
  <si>
    <t>Nova LB</t>
  </si>
  <si>
    <t>Expandia Arena A</t>
  </si>
  <si>
    <t>Utgår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</si>
</sst>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b/>
      <sz val="11"/>
      <color rgb="FFFF0000"/>
      <name val="Calibri"/>
      <family val="2"/>
    </font>
    <font>
      <b/>
      <sz val="8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3FC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4" borderId="1" xfId="0" applyFont="1" applyFill="1" applyBorder="1"/>
    <xf numFmtId="14" fontId="3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20" fontId="3" fillId="4" borderId="1" xfId="0" applyNumberFormat="1" applyFont="1" applyFill="1" applyBorder="1" applyAlignment="1">
      <alignment horizontal="left" vertical="center"/>
    </xf>
    <xf numFmtId="0" fontId="3" fillId="0" borderId="1" xfId="0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wrapText="1"/>
    </xf>
    <xf numFmtId="0" fontId="4" fillId="0" borderId="0" xfId="0" applyFont="1"/>
    <xf numFmtId="14" fontId="3" fillId="0" borderId="0" xfId="0" applyNumberFormat="1" applyFont="1"/>
    <xf numFmtId="20" fontId="3" fillId="0" borderId="0" xfId="0" applyNumberFormat="1" applyFont="1"/>
    <xf numFmtId="164" fontId="3" fillId="0" borderId="0" xfId="0" applyNumberFormat="1" applyFont="1"/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left" vertical="center"/>
    </xf>
    <xf numFmtId="20" fontId="3" fillId="5" borderId="1" xfId="0" applyNumberFormat="1" applyFont="1" applyFill="1" applyBorder="1" applyAlignment="1">
      <alignment horizontal="left" vertical="center"/>
    </xf>
    <xf numFmtId="14" fontId="3" fillId="6" borderId="1" xfId="0" applyNumberFormat="1" applyFont="1" applyFill="1" applyBorder="1" applyAlignment="1">
      <alignment horizontal="left" vertical="center"/>
    </xf>
    <xf numFmtId="20" fontId="3" fillId="6" borderId="1" xfId="0" applyNumberFormat="1" applyFont="1" applyFill="1" applyBorder="1" applyAlignment="1">
      <alignment horizontal="left" vertical="center"/>
    </xf>
    <xf numFmtId="14" fontId="3" fillId="5" borderId="1" xfId="1" applyNumberFormat="1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3" fillId="5" borderId="1" xfId="1" applyFont="1" applyFill="1" applyBorder="1" applyAlignment="1">
      <alignment horizontal="left" vertical="center"/>
    </xf>
    <xf numFmtId="0" fontId="3" fillId="6" borderId="1" xfId="1" applyFont="1" applyFill="1" applyBorder="1" applyAlignment="1">
      <alignment horizontal="left" vertical="center"/>
    </xf>
    <xf numFmtId="20" fontId="3" fillId="5" borderId="1" xfId="1" applyNumberFormat="1" applyFont="1" applyFill="1" applyBorder="1" applyAlignment="1">
      <alignment horizontal="left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/>
    <xf numFmtId="0" fontId="3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" fontId="3" fillId="0" borderId="0" xfId="0" applyNumberFormat="1" applyFont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6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/>
    <xf numFmtId="20" fontId="3" fillId="3" borderId="1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 xr:uid="{B7E8FD41-C917-4652-AFFB-E561ADF72D04}"/>
  </cellStyles>
  <dxfs count="0"/>
  <tableStyles count="0" defaultTableStyle="TableStyleMedium9"/>
  <colors>
    <mruColors>
      <color rgb="FFF3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B24D-1600-49F0-AAA3-54C2D38E4703}">
  <dimension ref="A1:S35"/>
  <sheetViews>
    <sheetView tabSelected="1" topLeftCell="B1" zoomScale="90" zoomScaleNormal="90" workbookViewId="0">
      <selection activeCell="W1" sqref="W1"/>
    </sheetView>
  </sheetViews>
  <sheetFormatPr defaultRowHeight="15" x14ac:dyDescent="0.25"/>
  <cols>
    <col min="1" max="1" width="16.42578125" hidden="1" customWidth="1"/>
    <col min="2" max="2" width="12.85546875" bestFit="1" customWidth="1"/>
    <col min="3" max="3" width="9.28515625" bestFit="1" customWidth="1"/>
    <col min="4" max="4" width="8.140625" customWidth="1"/>
    <col min="5" max="5" width="24.5703125" customWidth="1"/>
    <col min="6" max="6" width="36.28515625" bestFit="1" customWidth="1"/>
    <col min="7" max="7" width="19" bestFit="1" customWidth="1"/>
    <col min="8" max="8" width="12.140625" customWidth="1"/>
    <col min="9" max="9" width="11.85546875" customWidth="1"/>
    <col min="10" max="10" width="17.7109375" customWidth="1"/>
    <col min="11" max="11" width="15" bestFit="1" customWidth="1"/>
    <col min="12" max="12" width="19.85546875" customWidth="1"/>
    <col min="13" max="13" width="15" customWidth="1"/>
    <col min="14" max="14" width="8.42578125" customWidth="1"/>
    <col min="15" max="15" width="10.7109375" bestFit="1" customWidth="1"/>
    <col min="16" max="16" width="9.42578125" bestFit="1" customWidth="1"/>
    <col min="17" max="18" width="9.42578125" customWidth="1"/>
  </cols>
  <sheetData>
    <row r="1" spans="1:19" ht="39.950000000000003" customHeight="1" x14ac:dyDescent="0.25">
      <c r="A1" s="41" t="s">
        <v>0</v>
      </c>
      <c r="B1" s="41" t="s">
        <v>135</v>
      </c>
      <c r="C1" s="41" t="s">
        <v>1</v>
      </c>
      <c r="D1" s="41" t="s">
        <v>2</v>
      </c>
      <c r="E1" s="41" t="s">
        <v>3</v>
      </c>
      <c r="F1" s="41" t="s">
        <v>4</v>
      </c>
      <c r="G1" s="41" t="s">
        <v>5</v>
      </c>
      <c r="H1" s="41" t="s">
        <v>137</v>
      </c>
      <c r="I1" s="41" t="s">
        <v>137</v>
      </c>
      <c r="J1" s="41" t="s">
        <v>140</v>
      </c>
      <c r="K1" s="41" t="s">
        <v>136</v>
      </c>
      <c r="N1" s="41" t="s">
        <v>138</v>
      </c>
      <c r="O1" s="41" t="s">
        <v>153</v>
      </c>
      <c r="P1" s="41" t="s">
        <v>158</v>
      </c>
      <c r="Q1" s="41" t="s">
        <v>159</v>
      </c>
      <c r="R1" s="41" t="s">
        <v>139</v>
      </c>
    </row>
    <row r="2" spans="1:19" s="2" customFormat="1" ht="20.100000000000001" customHeight="1" x14ac:dyDescent="0.25">
      <c r="A2" s="5" t="s">
        <v>160</v>
      </c>
      <c r="B2" s="6">
        <v>45909</v>
      </c>
      <c r="C2" s="7" t="s">
        <v>157</v>
      </c>
      <c r="D2" s="8">
        <v>0.8125</v>
      </c>
      <c r="E2" s="7" t="s">
        <v>155</v>
      </c>
      <c r="F2" s="7" t="s">
        <v>7</v>
      </c>
      <c r="G2" s="7" t="s">
        <v>76</v>
      </c>
      <c r="H2" s="17"/>
      <c r="I2" s="17"/>
      <c r="J2" s="17"/>
      <c r="K2" s="18" t="s">
        <v>145</v>
      </c>
      <c r="M2" s="9" t="s">
        <v>144</v>
      </c>
      <c r="N2" s="43">
        <f>COUNTIF(H2:I27,"Alice")</f>
        <v>2</v>
      </c>
      <c r="O2" s="43">
        <f>COUNTIF(J2:J27,"Alice")</f>
        <v>1</v>
      </c>
      <c r="P2" s="43">
        <f>COUNTIF(K2:K27,"Alice")</f>
        <v>1</v>
      </c>
      <c r="Q2" s="43">
        <f>VLOOKUP(M2,'Bortamatcher (2025-11-12)'!J:K,2,FALSE)</f>
        <v>2</v>
      </c>
      <c r="R2" s="44">
        <f>SUM(N2:Q2)</f>
        <v>6</v>
      </c>
    </row>
    <row r="3" spans="1:19" s="2" customFormat="1" ht="20.100000000000001" customHeight="1" x14ac:dyDescent="0.25">
      <c r="A3" s="10" t="s">
        <v>24</v>
      </c>
      <c r="B3" s="11" t="s">
        <v>14</v>
      </c>
      <c r="C3" s="11" t="s">
        <v>13</v>
      </c>
      <c r="D3" s="11" t="s">
        <v>22</v>
      </c>
      <c r="E3" s="11" t="s">
        <v>25</v>
      </c>
      <c r="F3" s="11" t="s">
        <v>26</v>
      </c>
      <c r="G3" s="11" t="s">
        <v>19</v>
      </c>
      <c r="H3" s="18" t="s">
        <v>141</v>
      </c>
      <c r="I3" s="17"/>
      <c r="J3" s="18" t="s">
        <v>142</v>
      </c>
      <c r="K3" s="18" t="s">
        <v>143</v>
      </c>
      <c r="M3" s="9" t="s">
        <v>143</v>
      </c>
      <c r="N3" s="43">
        <f>COUNTIF(H2:I27,"Metina")</f>
        <v>1</v>
      </c>
      <c r="O3" s="43">
        <f>COUNTIF(J2:J27,"Metina")</f>
        <v>1</v>
      </c>
      <c r="P3" s="43">
        <f>COUNTIF(K2:K27,"Metina")</f>
        <v>2</v>
      </c>
      <c r="Q3" s="43">
        <f>VLOOKUP(M3,'Bortamatcher (2025-11-12)'!J:K,2,FALSE)</f>
        <v>2</v>
      </c>
      <c r="R3" s="44">
        <f t="shared" ref="R3:R14" si="0">SUM(N3:Q3)</f>
        <v>6</v>
      </c>
    </row>
    <row r="4" spans="1:19" s="2" customFormat="1" ht="20.100000000000001" customHeight="1" x14ac:dyDescent="0.25">
      <c r="A4" s="5" t="s">
        <v>50</v>
      </c>
      <c r="B4" s="51" t="s">
        <v>43</v>
      </c>
      <c r="C4" s="51" t="s">
        <v>6</v>
      </c>
      <c r="D4" s="8">
        <v>0.5</v>
      </c>
      <c r="E4" s="7" t="s">
        <v>34</v>
      </c>
      <c r="F4" s="7" t="s">
        <v>21</v>
      </c>
      <c r="G4" s="51" t="s">
        <v>68</v>
      </c>
      <c r="H4" s="45" t="s">
        <v>187</v>
      </c>
      <c r="I4" s="45" t="s">
        <v>150</v>
      </c>
      <c r="J4" s="45" t="s">
        <v>151</v>
      </c>
      <c r="K4" s="45" t="s">
        <v>149</v>
      </c>
      <c r="M4" s="9" t="s">
        <v>141</v>
      </c>
      <c r="N4" s="43">
        <f>COUNTIF(H2:I27,"Thea")</f>
        <v>2</v>
      </c>
      <c r="O4" s="43">
        <f>COUNTIF(J2:J27,"Thea")</f>
        <v>4</v>
      </c>
      <c r="P4" s="43">
        <f>COUNTIF(K2:K27,"Thea")</f>
        <v>1</v>
      </c>
      <c r="Q4" s="43">
        <f>VLOOKUP(M4,'Bortamatcher (2025-11-12)'!J:K,2,FALSE)</f>
        <v>1</v>
      </c>
      <c r="R4" s="44">
        <f>SUM(N4:Q4)</f>
        <v>8</v>
      </c>
    </row>
    <row r="5" spans="1:19" s="2" customFormat="1" ht="20.100000000000001" customHeight="1" x14ac:dyDescent="0.25">
      <c r="A5" s="5" t="s">
        <v>52</v>
      </c>
      <c r="B5" s="52"/>
      <c r="C5" s="52"/>
      <c r="D5" s="8">
        <v>0.57638888888888884</v>
      </c>
      <c r="E5" s="7" t="s">
        <v>25</v>
      </c>
      <c r="F5" s="7" t="s">
        <v>12</v>
      </c>
      <c r="G5" s="52"/>
      <c r="H5" s="50"/>
      <c r="I5" s="50"/>
      <c r="J5" s="50"/>
      <c r="K5" s="50"/>
      <c r="M5" s="9" t="s">
        <v>146</v>
      </c>
      <c r="N5" s="43">
        <f>COUNTIF(H2:I27,"Emilia")</f>
        <v>1</v>
      </c>
      <c r="O5" s="43">
        <f>COUNTIF(J2:J27,"Emilia")</f>
        <v>1</v>
      </c>
      <c r="P5" s="43">
        <f>COUNTIF(K2:K27,"Emilia")</f>
        <v>2</v>
      </c>
      <c r="Q5" s="43">
        <f>VLOOKUP(M5,'Bortamatcher (2025-11-12)'!J:K,2,FALSE)</f>
        <v>2</v>
      </c>
      <c r="R5" s="44">
        <f t="shared" si="0"/>
        <v>6</v>
      </c>
    </row>
    <row r="6" spans="1:19" s="2" customFormat="1" ht="20.100000000000001" customHeight="1" x14ac:dyDescent="0.25">
      <c r="A6" s="5" t="s">
        <v>45</v>
      </c>
      <c r="B6" s="7" t="s">
        <v>43</v>
      </c>
      <c r="C6" s="7" t="s">
        <v>6</v>
      </c>
      <c r="D6" s="7" t="s">
        <v>46</v>
      </c>
      <c r="E6" s="7" t="s">
        <v>42</v>
      </c>
      <c r="F6" s="7" t="s">
        <v>33</v>
      </c>
      <c r="G6" s="7" t="s">
        <v>39</v>
      </c>
      <c r="H6" s="18" t="s">
        <v>143</v>
      </c>
      <c r="I6" s="17"/>
      <c r="J6" s="18" t="s">
        <v>152</v>
      </c>
      <c r="K6" s="18" t="s">
        <v>144</v>
      </c>
      <c r="M6" s="9" t="s">
        <v>145</v>
      </c>
      <c r="N6" s="43">
        <f>COUNTIF(H2:I27,"Milina")</f>
        <v>1</v>
      </c>
      <c r="O6" s="43">
        <f>COUNTIF(J2:J27,"Milina")</f>
        <v>1</v>
      </c>
      <c r="P6" s="43">
        <f>COUNTIF(K2:K27,"Milina")</f>
        <v>3</v>
      </c>
      <c r="Q6" s="43">
        <f>VLOOKUP(M6,'Bortamatcher (2025-11-12)'!J:K,2,FALSE)</f>
        <v>2</v>
      </c>
      <c r="R6" s="44">
        <f t="shared" si="0"/>
        <v>7</v>
      </c>
    </row>
    <row r="7" spans="1:19" s="2" customFormat="1" ht="20.100000000000001" customHeight="1" x14ac:dyDescent="0.25">
      <c r="A7" s="10" t="s">
        <v>48</v>
      </c>
      <c r="B7" s="11" t="s">
        <v>47</v>
      </c>
      <c r="C7" s="11" t="s">
        <v>13</v>
      </c>
      <c r="D7" s="11" t="s">
        <v>44</v>
      </c>
      <c r="E7" s="11" t="s">
        <v>42</v>
      </c>
      <c r="F7" s="11" t="s">
        <v>16</v>
      </c>
      <c r="G7" s="11" t="s">
        <v>49</v>
      </c>
      <c r="H7" s="20" t="s">
        <v>150</v>
      </c>
      <c r="I7" s="17"/>
      <c r="J7" s="18" t="s">
        <v>141</v>
      </c>
      <c r="K7" s="18" t="s">
        <v>145</v>
      </c>
      <c r="L7" s="12"/>
      <c r="M7" s="9" t="s">
        <v>148</v>
      </c>
      <c r="N7" s="43">
        <f>COUNTIF(H2:I27,"Nathalie")</f>
        <v>2</v>
      </c>
      <c r="O7" s="43">
        <f>COUNTIF(J2:J27,"Nathalie")</f>
        <v>1</v>
      </c>
      <c r="P7" s="43">
        <f>COUNTIF(K2:K27,"Nathalie")</f>
        <v>1</v>
      </c>
      <c r="Q7" s="43">
        <f>VLOOKUP(M7,'Bortamatcher (2025-11-12)'!J:K,2,FALSE)</f>
        <v>2</v>
      </c>
      <c r="R7" s="44">
        <f t="shared" si="0"/>
        <v>6</v>
      </c>
    </row>
    <row r="8" spans="1:19" s="2" customFormat="1" ht="20.100000000000001" customHeight="1" x14ac:dyDescent="0.25">
      <c r="A8" s="54" t="s">
        <v>55</v>
      </c>
      <c r="B8" s="51" t="s">
        <v>54</v>
      </c>
      <c r="C8" s="51" t="s">
        <v>13</v>
      </c>
      <c r="D8" s="8">
        <v>0.60416666666666663</v>
      </c>
      <c r="E8" s="7" t="s">
        <v>34</v>
      </c>
      <c r="F8" s="7" t="s">
        <v>28</v>
      </c>
      <c r="G8" s="7" t="s">
        <v>19</v>
      </c>
      <c r="H8" s="18" t="s">
        <v>145</v>
      </c>
      <c r="I8" s="17"/>
      <c r="J8" s="18" t="s">
        <v>141</v>
      </c>
      <c r="K8" s="18" t="s">
        <v>151</v>
      </c>
      <c r="L8" s="12"/>
      <c r="M8" s="9" t="s">
        <v>147</v>
      </c>
      <c r="N8" s="43">
        <f>COUNTIF(H2:I27,"Lilly")</f>
        <v>1</v>
      </c>
      <c r="O8" s="43">
        <f>COUNTIF(J2:J27,"Lilly")</f>
        <v>1</v>
      </c>
      <c r="P8" s="43">
        <f>COUNTIF(K2:K27,"Lilly")</f>
        <v>2</v>
      </c>
      <c r="Q8" s="43">
        <f>VLOOKUP(M8,'Bortamatcher (2025-11-12)'!J:K,2,FALSE)</f>
        <v>2</v>
      </c>
      <c r="R8" s="44">
        <f t="shared" si="0"/>
        <v>6</v>
      </c>
    </row>
    <row r="9" spans="1:19" s="2" customFormat="1" ht="20.100000000000001" customHeight="1" x14ac:dyDescent="0.25">
      <c r="A9" s="54" t="s">
        <v>57</v>
      </c>
      <c r="B9" s="52"/>
      <c r="C9" s="52" t="s">
        <v>13</v>
      </c>
      <c r="D9" s="8">
        <v>0.625</v>
      </c>
      <c r="E9" s="7" t="s">
        <v>25</v>
      </c>
      <c r="F9" s="7" t="s">
        <v>11</v>
      </c>
      <c r="G9" s="7" t="s">
        <v>188</v>
      </c>
      <c r="H9" s="18" t="s">
        <v>149</v>
      </c>
      <c r="I9" s="17"/>
      <c r="J9" s="18" t="s">
        <v>141</v>
      </c>
      <c r="K9" s="18" t="s">
        <v>151</v>
      </c>
      <c r="L9" s="12"/>
      <c r="M9" s="9" t="s">
        <v>142</v>
      </c>
      <c r="N9" s="43">
        <f>COUNTIF(H2:I27,"Fiori")</f>
        <v>1</v>
      </c>
      <c r="O9" s="43">
        <f>COUNTIF(J2:J27,"Fiori")</f>
        <v>1</v>
      </c>
      <c r="P9" s="43">
        <f>COUNTIF(K2:K27,"Fiori")</f>
        <v>2</v>
      </c>
      <c r="Q9" s="43">
        <f>VLOOKUP(M9,'Bortamatcher (2025-11-12)'!J:K,2,FALSE)</f>
        <v>2</v>
      </c>
      <c r="R9" s="44">
        <f t="shared" si="0"/>
        <v>6</v>
      </c>
    </row>
    <row r="10" spans="1:19" s="2" customFormat="1" ht="20.100000000000001" customHeight="1" x14ac:dyDescent="0.25">
      <c r="A10" s="10" t="s">
        <v>59</v>
      </c>
      <c r="B10" s="53" t="s">
        <v>58</v>
      </c>
      <c r="C10" s="11" t="s">
        <v>6</v>
      </c>
      <c r="D10" s="11" t="s">
        <v>51</v>
      </c>
      <c r="E10" s="11" t="s">
        <v>42</v>
      </c>
      <c r="F10" s="11" t="s">
        <v>37</v>
      </c>
      <c r="G10" s="53" t="s">
        <v>19</v>
      </c>
      <c r="H10" s="45" t="s">
        <v>144</v>
      </c>
      <c r="I10" s="45" t="s">
        <v>151</v>
      </c>
      <c r="J10" s="45" t="s">
        <v>144</v>
      </c>
      <c r="K10" s="45" t="s">
        <v>146</v>
      </c>
      <c r="L10" s="12"/>
      <c r="M10" s="9" t="s">
        <v>149</v>
      </c>
      <c r="N10" s="43">
        <f>COUNTIF(H2:I27,"Ella")</f>
        <v>2</v>
      </c>
      <c r="O10" s="43">
        <f>COUNTIF(J2:J27,"Ella")</f>
        <v>1</v>
      </c>
      <c r="P10" s="43">
        <f>COUNTIF(K2:K27,"Ella")</f>
        <v>1</v>
      </c>
      <c r="Q10" s="43">
        <f>VLOOKUP(M10,'Bortamatcher (2025-11-12)'!J:K,2,FALSE)</f>
        <v>1</v>
      </c>
      <c r="R10" s="44">
        <f t="shared" si="0"/>
        <v>5</v>
      </c>
    </row>
    <row r="11" spans="1:19" s="2" customFormat="1" ht="20.100000000000001" customHeight="1" x14ac:dyDescent="0.25">
      <c r="A11" s="10" t="s">
        <v>60</v>
      </c>
      <c r="B11" s="56"/>
      <c r="C11" s="11" t="s">
        <v>6</v>
      </c>
      <c r="D11" s="11" t="s">
        <v>38</v>
      </c>
      <c r="E11" s="11" t="s">
        <v>34</v>
      </c>
      <c r="F11" s="11" t="s">
        <v>36</v>
      </c>
      <c r="G11" s="56" t="s">
        <v>19</v>
      </c>
      <c r="H11" s="50"/>
      <c r="I11" s="50"/>
      <c r="J11" s="50"/>
      <c r="K11" s="50"/>
      <c r="L11" s="40"/>
      <c r="M11" s="9" t="s">
        <v>150</v>
      </c>
      <c r="N11" s="43">
        <f>COUNTIF(H2:I27,"Ellen")</f>
        <v>3</v>
      </c>
      <c r="O11" s="43">
        <f>COUNTIF(J2:J27,"Ellen")</f>
        <v>1</v>
      </c>
      <c r="P11" s="43">
        <f>COUNTIF(K2:K27,"Ellen")</f>
        <v>1</v>
      </c>
      <c r="Q11" s="43">
        <f>VLOOKUP(M11,'Bortamatcher (2025-11-12)'!J:K,2,FALSE)</f>
        <v>1</v>
      </c>
      <c r="R11" s="44">
        <f t="shared" si="0"/>
        <v>6</v>
      </c>
    </row>
    <row r="12" spans="1:19" s="2" customFormat="1" ht="20.100000000000001" customHeight="1" x14ac:dyDescent="0.25">
      <c r="A12" s="10" t="s">
        <v>56</v>
      </c>
      <c r="B12" s="52"/>
      <c r="C12" s="10" t="s">
        <v>6</v>
      </c>
      <c r="D12" s="55">
        <v>0.71875</v>
      </c>
      <c r="E12" s="11" t="s">
        <v>42</v>
      </c>
      <c r="F12" s="11" t="s">
        <v>40</v>
      </c>
      <c r="G12" s="52"/>
      <c r="H12" s="57" t="s">
        <v>150</v>
      </c>
      <c r="I12" s="17"/>
      <c r="J12" s="57" t="s">
        <v>141</v>
      </c>
      <c r="K12" s="57" t="s">
        <v>145</v>
      </c>
      <c r="L12" s="12"/>
      <c r="M12" s="9" t="s">
        <v>151</v>
      </c>
      <c r="N12" s="43">
        <f>COUNTIF(H2:I27,"Wera")</f>
        <v>2</v>
      </c>
      <c r="O12" s="43">
        <f>COUNTIF(J2:J27,"Wera")</f>
        <v>1</v>
      </c>
      <c r="P12" s="43">
        <f>COUNTIF(K2:K27,"Wera")</f>
        <v>2</v>
      </c>
      <c r="Q12" s="43">
        <f>VLOOKUP(M12,'Bortamatcher (2025-11-12)'!J:K,2,FALSE)</f>
        <v>2</v>
      </c>
      <c r="R12" s="44">
        <f t="shared" si="0"/>
        <v>7</v>
      </c>
    </row>
    <row r="13" spans="1:19" s="2" customFormat="1" ht="20.100000000000001" customHeight="1" x14ac:dyDescent="0.25">
      <c r="A13" s="5" t="s">
        <v>62</v>
      </c>
      <c r="B13" s="7" t="s">
        <v>61</v>
      </c>
      <c r="C13" s="7" t="s">
        <v>6</v>
      </c>
      <c r="D13" s="7" t="s">
        <v>9</v>
      </c>
      <c r="E13" s="7" t="s">
        <v>25</v>
      </c>
      <c r="F13" s="7" t="s">
        <v>31</v>
      </c>
      <c r="G13" s="7" t="s">
        <v>63</v>
      </c>
      <c r="H13" s="18" t="s">
        <v>152</v>
      </c>
      <c r="I13" s="17"/>
      <c r="J13" s="18" t="s">
        <v>146</v>
      </c>
      <c r="K13" s="18" t="s">
        <v>142</v>
      </c>
      <c r="L13" s="12"/>
      <c r="M13" s="9" t="s">
        <v>152</v>
      </c>
      <c r="N13" s="43">
        <f>COUNTIF(H2:I27,"Alma")</f>
        <v>2</v>
      </c>
      <c r="O13" s="43">
        <f>COUNTIF(J2:J27,"Alma")</f>
        <v>1</v>
      </c>
      <c r="P13" s="43">
        <f>COUNTIF(K2:K27,"Alma")</f>
        <v>1</v>
      </c>
      <c r="Q13" s="43">
        <f>VLOOKUP(M13,'Bortamatcher (2025-11-12)'!J:K,2,FALSE)</f>
        <v>3</v>
      </c>
      <c r="R13" s="44">
        <f t="shared" si="0"/>
        <v>7</v>
      </c>
    </row>
    <row r="14" spans="1:19" s="2" customFormat="1" ht="20.100000000000001" customHeight="1" x14ac:dyDescent="0.25">
      <c r="A14" s="10" t="s">
        <v>65</v>
      </c>
      <c r="B14" s="47" t="s">
        <v>64</v>
      </c>
      <c r="C14" s="11" t="s">
        <v>6</v>
      </c>
      <c r="D14" s="11" t="s">
        <v>22</v>
      </c>
      <c r="E14" s="11" t="s">
        <v>42</v>
      </c>
      <c r="F14" s="11" t="s">
        <v>15</v>
      </c>
      <c r="G14" s="47" t="s">
        <v>19</v>
      </c>
      <c r="H14" s="45" t="s">
        <v>151</v>
      </c>
      <c r="I14" s="45" t="s">
        <v>187</v>
      </c>
      <c r="J14" s="45" t="s">
        <v>145</v>
      </c>
      <c r="K14" s="45" t="s">
        <v>150</v>
      </c>
      <c r="L14" s="12"/>
      <c r="M14" s="9" t="s">
        <v>187</v>
      </c>
      <c r="N14" s="43">
        <f>COUNTIF(H2:I27,"Nova LB")</f>
        <v>3</v>
      </c>
      <c r="O14" s="43">
        <f>COUNTIF(J2:J27,"Nova LB")</f>
        <v>2</v>
      </c>
      <c r="P14" s="43">
        <f>COUNTIF(K2:K27,"Nova LB")</f>
        <v>1</v>
      </c>
      <c r="Q14" s="43">
        <f>VLOOKUP(M14,'Bortamatcher (2025-11-12)'!J:K,2,FALSE)</f>
        <v>0</v>
      </c>
      <c r="R14" s="44">
        <f t="shared" si="0"/>
        <v>6</v>
      </c>
      <c r="S14" s="42"/>
    </row>
    <row r="15" spans="1:19" s="2" customFormat="1" ht="20.100000000000001" customHeight="1" x14ac:dyDescent="0.25">
      <c r="A15" s="10" t="s">
        <v>66</v>
      </c>
      <c r="B15" s="49" t="s">
        <v>64</v>
      </c>
      <c r="C15" s="11" t="s">
        <v>6</v>
      </c>
      <c r="D15" s="11" t="s">
        <v>41</v>
      </c>
      <c r="E15" s="11" t="s">
        <v>34</v>
      </c>
      <c r="F15" s="11" t="s">
        <v>27</v>
      </c>
      <c r="G15" s="49" t="s">
        <v>19</v>
      </c>
      <c r="H15" s="46"/>
      <c r="I15" s="46"/>
      <c r="J15" s="46"/>
      <c r="K15" s="46"/>
      <c r="L15" s="12"/>
      <c r="M15" s="2" t="s">
        <v>185</v>
      </c>
      <c r="N15" s="3">
        <v>22</v>
      </c>
      <c r="O15" s="3">
        <v>15</v>
      </c>
      <c r="P15" s="3">
        <v>18</v>
      </c>
      <c r="Q15" s="3">
        <v>24</v>
      </c>
      <c r="R15" s="3">
        <f>SUM(N15:Q15)</f>
        <v>79</v>
      </c>
      <c r="S15" s="42"/>
    </row>
    <row r="16" spans="1:19" s="2" customFormat="1" ht="20.100000000000001" customHeight="1" x14ac:dyDescent="0.25">
      <c r="A16" s="5" t="s">
        <v>69</v>
      </c>
      <c r="B16" s="7" t="s">
        <v>67</v>
      </c>
      <c r="C16" s="7" t="s">
        <v>6</v>
      </c>
      <c r="D16" s="7" t="s">
        <v>38</v>
      </c>
      <c r="E16" s="7" t="s">
        <v>25</v>
      </c>
      <c r="F16" s="7" t="s">
        <v>32</v>
      </c>
      <c r="G16" s="7" t="s">
        <v>19</v>
      </c>
      <c r="H16" s="18" t="s">
        <v>142</v>
      </c>
      <c r="I16" s="17"/>
      <c r="J16" s="18" t="s">
        <v>187</v>
      </c>
      <c r="K16" s="18" t="s">
        <v>147</v>
      </c>
      <c r="M16" s="2" t="s">
        <v>186</v>
      </c>
      <c r="N16" s="3">
        <f>SUM(N2:N14)</f>
        <v>23</v>
      </c>
      <c r="O16" s="3">
        <f>SUM(O2:O14)</f>
        <v>17</v>
      </c>
      <c r="P16" s="3">
        <f>SUM(P2:P14)</f>
        <v>20</v>
      </c>
      <c r="Q16" s="3">
        <f>SUM(Q2:Q14)</f>
        <v>22</v>
      </c>
      <c r="R16" s="3">
        <f>SUM(R2:R14)</f>
        <v>82</v>
      </c>
    </row>
    <row r="17" spans="1:18" s="2" customFormat="1" ht="20.100000000000001" customHeight="1" x14ac:dyDescent="0.25">
      <c r="A17" s="10" t="s">
        <v>71</v>
      </c>
      <c r="B17" s="11" t="s">
        <v>70</v>
      </c>
      <c r="C17" s="11" t="s">
        <v>6</v>
      </c>
      <c r="D17" s="11" t="s">
        <v>22</v>
      </c>
      <c r="E17" s="11" t="s">
        <v>34</v>
      </c>
      <c r="F17" s="11" t="s">
        <v>20</v>
      </c>
      <c r="G17" s="11" t="s">
        <v>19</v>
      </c>
      <c r="H17" s="18" t="s">
        <v>147</v>
      </c>
      <c r="I17" s="17"/>
      <c r="J17" s="18" t="s">
        <v>147</v>
      </c>
      <c r="K17" s="18" t="s">
        <v>187</v>
      </c>
      <c r="L17" s="12"/>
    </row>
    <row r="18" spans="1:18" s="2" customFormat="1" ht="20.100000000000001" customHeight="1" x14ac:dyDescent="0.25">
      <c r="A18" s="5" t="s">
        <v>72</v>
      </c>
      <c r="B18" s="7" t="s">
        <v>74</v>
      </c>
      <c r="C18" s="7" t="s">
        <v>73</v>
      </c>
      <c r="D18" s="7" t="s">
        <v>75</v>
      </c>
      <c r="E18" s="7" t="s">
        <v>42</v>
      </c>
      <c r="F18" s="7" t="s">
        <v>34</v>
      </c>
      <c r="G18" s="7" t="s">
        <v>76</v>
      </c>
      <c r="H18" s="17"/>
      <c r="I18" s="17"/>
      <c r="J18" s="17"/>
      <c r="K18" s="18" t="s">
        <v>152</v>
      </c>
      <c r="L18" s="12"/>
    </row>
    <row r="19" spans="1:18" s="2" customFormat="1" ht="20.100000000000001" customHeight="1" x14ac:dyDescent="0.25">
      <c r="A19" s="10" t="s">
        <v>161</v>
      </c>
      <c r="B19" s="11" t="s">
        <v>110</v>
      </c>
      <c r="C19" s="11" t="s">
        <v>109</v>
      </c>
      <c r="D19" s="11" t="s">
        <v>111</v>
      </c>
      <c r="E19" s="11" t="s">
        <v>17</v>
      </c>
      <c r="F19" s="11" t="s">
        <v>42</v>
      </c>
      <c r="G19" s="11" t="s">
        <v>76</v>
      </c>
      <c r="H19" s="17"/>
      <c r="I19" s="17"/>
      <c r="J19" s="17"/>
      <c r="K19" s="19" t="s">
        <v>142</v>
      </c>
      <c r="M19" s="13"/>
    </row>
    <row r="20" spans="1:18" s="2" customFormat="1" ht="20.100000000000001" customHeight="1" x14ac:dyDescent="0.25">
      <c r="A20" s="5" t="s">
        <v>78</v>
      </c>
      <c r="B20" s="48" t="s">
        <v>77</v>
      </c>
      <c r="C20" s="7" t="s">
        <v>13</v>
      </c>
      <c r="D20" s="7" t="s">
        <v>10</v>
      </c>
      <c r="E20" s="7" t="s">
        <v>42</v>
      </c>
      <c r="F20" s="7" t="s">
        <v>29</v>
      </c>
      <c r="G20" s="48" t="s">
        <v>68</v>
      </c>
      <c r="H20" s="45" t="s">
        <v>146</v>
      </c>
      <c r="I20" s="45" t="s">
        <v>187</v>
      </c>
      <c r="J20" s="45" t="s">
        <v>149</v>
      </c>
      <c r="K20" s="45" t="s">
        <v>146</v>
      </c>
    </row>
    <row r="21" spans="1:18" s="2" customFormat="1" ht="20.100000000000001" customHeight="1" x14ac:dyDescent="0.25">
      <c r="A21" s="5" t="s">
        <v>79</v>
      </c>
      <c r="B21" s="48" t="s">
        <v>77</v>
      </c>
      <c r="C21" s="7" t="s">
        <v>13</v>
      </c>
      <c r="D21" s="7" t="s">
        <v>53</v>
      </c>
      <c r="E21" s="7" t="s">
        <v>34</v>
      </c>
      <c r="F21" s="7" t="s">
        <v>17</v>
      </c>
      <c r="G21" s="48" t="s">
        <v>68</v>
      </c>
      <c r="H21" s="46"/>
      <c r="I21" s="46"/>
      <c r="J21" s="46"/>
      <c r="K21" s="46"/>
    </row>
    <row r="22" spans="1:18" s="2" customFormat="1" ht="20.100000000000001" customHeight="1" x14ac:dyDescent="0.25">
      <c r="A22" s="10" t="s">
        <v>81</v>
      </c>
      <c r="B22" s="47" t="s">
        <v>80</v>
      </c>
      <c r="C22" s="11" t="s">
        <v>6</v>
      </c>
      <c r="D22" s="11" t="s">
        <v>10</v>
      </c>
      <c r="E22" s="11" t="s">
        <v>42</v>
      </c>
      <c r="F22" s="11" t="s">
        <v>8</v>
      </c>
      <c r="G22" s="47" t="s">
        <v>19</v>
      </c>
      <c r="H22" s="45" t="s">
        <v>148</v>
      </c>
      <c r="I22" s="45" t="s">
        <v>141</v>
      </c>
      <c r="J22" s="45" t="s">
        <v>148</v>
      </c>
      <c r="K22" s="45" t="s">
        <v>141</v>
      </c>
    </row>
    <row r="23" spans="1:18" s="2" customFormat="1" ht="20.100000000000001" customHeight="1" x14ac:dyDescent="0.25">
      <c r="A23" s="10" t="s">
        <v>82</v>
      </c>
      <c r="B23" s="47"/>
      <c r="C23" s="11" t="s">
        <v>6</v>
      </c>
      <c r="D23" s="11" t="s">
        <v>53</v>
      </c>
      <c r="E23" s="11" t="s">
        <v>34</v>
      </c>
      <c r="F23" s="11" t="s">
        <v>7</v>
      </c>
      <c r="G23" s="47" t="s">
        <v>19</v>
      </c>
      <c r="H23" s="46"/>
      <c r="I23" s="46"/>
      <c r="J23" s="46"/>
      <c r="K23" s="46"/>
      <c r="L23" s="12"/>
    </row>
    <row r="24" spans="1:18" s="2" customFormat="1" ht="20.100000000000001" customHeight="1" x14ac:dyDescent="0.25">
      <c r="A24" s="5" t="s">
        <v>84</v>
      </c>
      <c r="B24" s="7" t="s">
        <v>83</v>
      </c>
      <c r="C24" s="7" t="s">
        <v>13</v>
      </c>
      <c r="D24" s="7" t="s">
        <v>38</v>
      </c>
      <c r="E24" s="7" t="s">
        <v>25</v>
      </c>
      <c r="F24" s="7" t="s">
        <v>35</v>
      </c>
      <c r="G24" s="7" t="s">
        <v>19</v>
      </c>
      <c r="H24" s="18" t="s">
        <v>144</v>
      </c>
      <c r="I24" s="17"/>
      <c r="J24" s="18" t="s">
        <v>143</v>
      </c>
      <c r="K24" s="18" t="s">
        <v>147</v>
      </c>
      <c r="L24" s="12"/>
    </row>
    <row r="25" spans="1:18" s="2" customFormat="1" ht="20.100000000000001" customHeight="1" x14ac:dyDescent="0.25">
      <c r="A25" s="10" t="s">
        <v>86</v>
      </c>
      <c r="B25" s="11" t="s">
        <v>85</v>
      </c>
      <c r="C25" s="11" t="s">
        <v>6</v>
      </c>
      <c r="D25" s="11" t="s">
        <v>10</v>
      </c>
      <c r="E25" s="11" t="s">
        <v>25</v>
      </c>
      <c r="F25" s="11" t="s">
        <v>23</v>
      </c>
      <c r="G25" s="11" t="s">
        <v>19</v>
      </c>
      <c r="H25" s="18" t="s">
        <v>149</v>
      </c>
      <c r="I25" s="17"/>
      <c r="J25" s="18" t="s">
        <v>150</v>
      </c>
      <c r="K25" s="18" t="s">
        <v>143</v>
      </c>
      <c r="L25" s="12"/>
    </row>
    <row r="26" spans="1:18" s="2" customFormat="1" ht="20.100000000000001" customHeight="1" x14ac:dyDescent="0.25">
      <c r="A26" s="5" t="s">
        <v>88</v>
      </c>
      <c r="B26" s="48" t="s">
        <v>87</v>
      </c>
      <c r="C26" s="7" t="s">
        <v>13</v>
      </c>
      <c r="D26" s="7" t="s">
        <v>10</v>
      </c>
      <c r="E26" s="7" t="s">
        <v>42</v>
      </c>
      <c r="F26" s="7" t="s">
        <v>18</v>
      </c>
      <c r="G26" s="48" t="s">
        <v>19</v>
      </c>
      <c r="H26" s="45" t="s">
        <v>148</v>
      </c>
      <c r="I26" s="45" t="s">
        <v>152</v>
      </c>
      <c r="J26" s="45" t="s">
        <v>187</v>
      </c>
      <c r="K26" s="45" t="s">
        <v>148</v>
      </c>
      <c r="L26" s="12"/>
      <c r="N26"/>
      <c r="O26"/>
      <c r="P26"/>
      <c r="Q26"/>
      <c r="R26"/>
    </row>
    <row r="27" spans="1:18" s="2" customFormat="1" ht="20.100000000000001" customHeight="1" x14ac:dyDescent="0.25">
      <c r="A27" s="5" t="s">
        <v>89</v>
      </c>
      <c r="B27" s="48" t="s">
        <v>87</v>
      </c>
      <c r="C27" s="7" t="s">
        <v>13</v>
      </c>
      <c r="D27" s="7" t="s">
        <v>53</v>
      </c>
      <c r="E27" s="7" t="s">
        <v>34</v>
      </c>
      <c r="F27" s="7" t="s">
        <v>30</v>
      </c>
      <c r="G27" s="48" t="s">
        <v>19</v>
      </c>
      <c r="H27" s="46"/>
      <c r="I27" s="46"/>
      <c r="J27" s="46"/>
      <c r="K27" s="46"/>
      <c r="M27"/>
      <c r="N27"/>
      <c r="O27"/>
      <c r="P27"/>
      <c r="Q27"/>
      <c r="R27"/>
    </row>
    <row r="28" spans="1:18" s="2" customFormat="1" ht="20.100000000000001" customHeight="1" x14ac:dyDescent="0.25">
      <c r="A28"/>
      <c r="B28"/>
      <c r="C28"/>
      <c r="D28"/>
      <c r="E28"/>
      <c r="F28"/>
      <c r="G28"/>
      <c r="H28"/>
      <c r="I28"/>
      <c r="J28"/>
      <c r="K28"/>
      <c r="M28"/>
      <c r="N28"/>
      <c r="O28"/>
      <c r="P28"/>
      <c r="Q28"/>
      <c r="R28"/>
    </row>
    <row r="29" spans="1:18" ht="20.100000000000001" customHeight="1" x14ac:dyDescent="0.25"/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N32" s="1"/>
      <c r="O32" s="1"/>
      <c r="P32" s="1"/>
      <c r="Q32" s="1"/>
      <c r="R32" s="1"/>
    </row>
    <row r="34" spans="1:18" x14ac:dyDescent="0.25">
      <c r="J34" s="1"/>
    </row>
    <row r="35" spans="1:18" s="1" customFormat="1" x14ac:dyDescent="0.25">
      <c r="A35"/>
      <c r="B35"/>
      <c r="C35"/>
      <c r="D35"/>
      <c r="E35"/>
      <c r="F35"/>
      <c r="G35"/>
      <c r="H35"/>
      <c r="I35"/>
      <c r="J35"/>
      <c r="K35"/>
      <c r="M35"/>
      <c r="N35"/>
      <c r="O35"/>
      <c r="P35"/>
      <c r="Q35"/>
      <c r="R35"/>
    </row>
  </sheetData>
  <mergeCells count="39">
    <mergeCell ref="B8:B9"/>
    <mergeCell ref="C8:C9"/>
    <mergeCell ref="B10:B12"/>
    <mergeCell ref="H10:H11"/>
    <mergeCell ref="I10:I11"/>
    <mergeCell ref="J10:J11"/>
    <mergeCell ref="K10:K11"/>
    <mergeCell ref="J4:J5"/>
    <mergeCell ref="K4:K5"/>
    <mergeCell ref="B4:B5"/>
    <mergeCell ref="C4:C5"/>
    <mergeCell ref="G4:G5"/>
    <mergeCell ref="H4:H5"/>
    <mergeCell ref="I4:I5"/>
    <mergeCell ref="G10:G12"/>
    <mergeCell ref="K20:K21"/>
    <mergeCell ref="B14:B15"/>
    <mergeCell ref="G14:G15"/>
    <mergeCell ref="H14:H15"/>
    <mergeCell ref="I14:I15"/>
    <mergeCell ref="J14:J15"/>
    <mergeCell ref="K14:K15"/>
    <mergeCell ref="B20:B21"/>
    <mergeCell ref="G20:G21"/>
    <mergeCell ref="H20:H21"/>
    <mergeCell ref="I20:I21"/>
    <mergeCell ref="J20:J21"/>
    <mergeCell ref="K26:K27"/>
    <mergeCell ref="B22:B23"/>
    <mergeCell ref="G22:G23"/>
    <mergeCell ref="H22:H23"/>
    <mergeCell ref="I22:I23"/>
    <mergeCell ref="J22:J23"/>
    <mergeCell ref="K22:K23"/>
    <mergeCell ref="B26:B27"/>
    <mergeCell ref="G26:G27"/>
    <mergeCell ref="H26:H27"/>
    <mergeCell ref="I26:I27"/>
    <mergeCell ref="J26:J2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2BBA-3D01-4516-8E21-C1A6126FEE89}">
  <dimension ref="A1:K29"/>
  <sheetViews>
    <sheetView zoomScale="90" zoomScaleNormal="90" workbookViewId="0">
      <selection activeCell="W3" sqref="W3"/>
    </sheetView>
  </sheetViews>
  <sheetFormatPr defaultRowHeight="15" x14ac:dyDescent="0.25"/>
  <cols>
    <col min="1" max="1" width="13" customWidth="1"/>
    <col min="2" max="2" width="9.5703125" customWidth="1"/>
    <col min="3" max="3" width="7" customWidth="1"/>
    <col min="4" max="4" width="31.5703125" customWidth="1"/>
    <col min="5" max="5" width="28.28515625" bestFit="1" customWidth="1"/>
    <col min="6" max="6" width="26.5703125" customWidth="1"/>
    <col min="7" max="7" width="16.85546875" customWidth="1"/>
    <col min="8" max="8" width="4.7109375" customWidth="1"/>
    <col min="9" max="9" width="14.140625" hidden="1" customWidth="1"/>
    <col min="10" max="11" width="8.7109375" hidden="1" customWidth="1"/>
  </cols>
  <sheetData>
    <row r="1" spans="1:11" ht="20.100000000000001" customHeight="1" x14ac:dyDescent="0.25">
      <c r="A1" s="31" t="s">
        <v>135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2" t="s">
        <v>136</v>
      </c>
      <c r="H1" s="34"/>
      <c r="I1" s="33" t="s">
        <v>182</v>
      </c>
      <c r="J1" s="33" t="s">
        <v>184</v>
      </c>
      <c r="K1" s="36" t="s">
        <v>183</v>
      </c>
    </row>
    <row r="2" spans="1:11" s="2" customFormat="1" ht="20.100000000000001" customHeight="1" x14ac:dyDescent="0.25">
      <c r="A2" s="21">
        <v>45908</v>
      </c>
      <c r="B2" s="26" t="s">
        <v>73</v>
      </c>
      <c r="C2" s="22">
        <v>0.77083333333333337</v>
      </c>
      <c r="D2" s="26" t="s">
        <v>154</v>
      </c>
      <c r="E2" s="26" t="s">
        <v>155</v>
      </c>
      <c r="F2" s="26" t="s">
        <v>156</v>
      </c>
      <c r="G2" s="37" t="s">
        <v>142</v>
      </c>
      <c r="H2" s="34"/>
      <c r="I2" s="2" t="s">
        <v>170</v>
      </c>
      <c r="J2" s="2" t="s">
        <v>144</v>
      </c>
      <c r="K2" s="2">
        <f>COUNTIF(G2:G26,"Alice")</f>
        <v>2</v>
      </c>
    </row>
    <row r="3" spans="1:11" s="2" customFormat="1" ht="20.100000000000001" customHeight="1" x14ac:dyDescent="0.25">
      <c r="A3" s="23">
        <v>45927</v>
      </c>
      <c r="B3" s="27" t="s">
        <v>131</v>
      </c>
      <c r="C3" s="24">
        <v>0.4375</v>
      </c>
      <c r="D3" s="27" t="s">
        <v>130</v>
      </c>
      <c r="E3" s="27" t="s">
        <v>34</v>
      </c>
      <c r="F3" s="27" t="s">
        <v>132</v>
      </c>
      <c r="G3" s="39" t="s">
        <v>152</v>
      </c>
      <c r="H3" s="34"/>
      <c r="I3" s="2" t="s">
        <v>168</v>
      </c>
      <c r="J3" s="2" t="s">
        <v>143</v>
      </c>
      <c r="K3" s="2">
        <f>COUNTIF(G2:G26,"Metina")</f>
        <v>2</v>
      </c>
    </row>
    <row r="4" spans="1:11" s="2" customFormat="1" ht="20.100000000000001" customHeight="1" x14ac:dyDescent="0.25">
      <c r="A4" s="21">
        <v>45927</v>
      </c>
      <c r="B4" s="26" t="s">
        <v>6</v>
      </c>
      <c r="C4" s="22">
        <v>0.75</v>
      </c>
      <c r="D4" s="26" t="s">
        <v>23</v>
      </c>
      <c r="E4" s="26" t="s">
        <v>25</v>
      </c>
      <c r="F4" s="26" t="s">
        <v>125</v>
      </c>
      <c r="G4" s="37" t="s">
        <v>150</v>
      </c>
      <c r="H4" s="34"/>
      <c r="I4" s="2" t="s">
        <v>170</v>
      </c>
      <c r="J4" s="2" t="s">
        <v>141</v>
      </c>
      <c r="K4" s="2">
        <f>COUNTIF(G2:G26,"Thea")</f>
        <v>1</v>
      </c>
    </row>
    <row r="5" spans="1:11" s="2" customFormat="1" ht="20.100000000000001" customHeight="1" x14ac:dyDescent="0.25">
      <c r="A5" s="23">
        <v>45941</v>
      </c>
      <c r="B5" s="27" t="s">
        <v>6</v>
      </c>
      <c r="C5" s="24">
        <v>0.57291666666666663</v>
      </c>
      <c r="D5" s="27" t="s">
        <v>35</v>
      </c>
      <c r="E5" s="27" t="s">
        <v>25</v>
      </c>
      <c r="F5" s="27" t="s">
        <v>162</v>
      </c>
      <c r="G5" s="39" t="s">
        <v>129</v>
      </c>
      <c r="H5" s="34"/>
      <c r="I5" s="2" t="s">
        <v>166</v>
      </c>
      <c r="J5" s="2" t="s">
        <v>146</v>
      </c>
      <c r="K5" s="2">
        <f>COUNTIF(G2:G26,"Emilia")</f>
        <v>2</v>
      </c>
    </row>
    <row r="6" spans="1:11" s="2" customFormat="1" ht="20.100000000000001" customHeight="1" x14ac:dyDescent="0.25">
      <c r="A6" s="28" t="s">
        <v>90</v>
      </c>
      <c r="B6" s="26" t="s">
        <v>13</v>
      </c>
      <c r="C6" s="28" t="s">
        <v>51</v>
      </c>
      <c r="D6" s="28" t="s">
        <v>28</v>
      </c>
      <c r="E6" s="28" t="s">
        <v>42</v>
      </c>
      <c r="F6" s="28" t="s">
        <v>91</v>
      </c>
      <c r="G6" s="37" t="s">
        <v>141</v>
      </c>
      <c r="H6" s="34"/>
      <c r="I6" s="2" t="s">
        <v>171</v>
      </c>
      <c r="J6" s="2" t="s">
        <v>145</v>
      </c>
      <c r="K6" s="2">
        <f>COUNTIF(G2:G26,"Milina")</f>
        <v>2</v>
      </c>
    </row>
    <row r="7" spans="1:11" s="2" customFormat="1" ht="20.100000000000001" customHeight="1" x14ac:dyDescent="0.25">
      <c r="A7" s="29" t="s">
        <v>90</v>
      </c>
      <c r="B7" s="27" t="s">
        <v>13</v>
      </c>
      <c r="C7" s="29" t="s">
        <v>22</v>
      </c>
      <c r="D7" s="29" t="s">
        <v>16</v>
      </c>
      <c r="E7" s="29" t="s">
        <v>34</v>
      </c>
      <c r="F7" s="29" t="s">
        <v>92</v>
      </c>
      <c r="G7" s="39" t="s">
        <v>145</v>
      </c>
      <c r="H7" s="34"/>
      <c r="I7" s="2" t="s">
        <v>172</v>
      </c>
      <c r="J7" s="2" t="s">
        <v>148</v>
      </c>
      <c r="K7" s="2">
        <f>COUNTIF(G2:G26,"Nathalie")</f>
        <v>2</v>
      </c>
    </row>
    <row r="8" spans="1:11" s="2" customFormat="1" ht="20.100000000000001" customHeight="1" x14ac:dyDescent="0.25">
      <c r="A8" s="25">
        <v>45976</v>
      </c>
      <c r="B8" s="26" t="s">
        <v>6</v>
      </c>
      <c r="C8" s="28" t="s">
        <v>9</v>
      </c>
      <c r="D8" s="28" t="s">
        <v>36</v>
      </c>
      <c r="E8" s="28" t="s">
        <v>42</v>
      </c>
      <c r="F8" s="28" t="s">
        <v>93</v>
      </c>
      <c r="G8" s="37" t="s">
        <v>152</v>
      </c>
      <c r="H8" s="34"/>
      <c r="I8" s="2" t="s">
        <v>173</v>
      </c>
      <c r="J8" s="2" t="s">
        <v>147</v>
      </c>
      <c r="K8" s="2">
        <f>COUNTIF(G3:G26,"Lilly")</f>
        <v>2</v>
      </c>
    </row>
    <row r="9" spans="1:11" s="2" customFormat="1" ht="20.100000000000001" customHeight="1" x14ac:dyDescent="0.25">
      <c r="A9" s="29" t="s">
        <v>94</v>
      </c>
      <c r="B9" s="27" t="s">
        <v>13</v>
      </c>
      <c r="C9" s="29" t="s">
        <v>10</v>
      </c>
      <c r="D9" s="29" t="s">
        <v>40</v>
      </c>
      <c r="E9" s="29" t="s">
        <v>34</v>
      </c>
      <c r="F9" s="29" t="s">
        <v>95</v>
      </c>
      <c r="G9" s="39" t="s">
        <v>144</v>
      </c>
      <c r="H9" s="34"/>
      <c r="I9" s="2" t="s">
        <v>174</v>
      </c>
      <c r="J9" s="2" t="s">
        <v>142</v>
      </c>
      <c r="K9" s="2">
        <f>COUNTIF(G2:G26,"Fiori")</f>
        <v>2</v>
      </c>
    </row>
    <row r="10" spans="1:11" s="2" customFormat="1" ht="20.100000000000001" customHeight="1" x14ac:dyDescent="0.25">
      <c r="A10" s="28" t="s">
        <v>94</v>
      </c>
      <c r="B10" s="26" t="s">
        <v>13</v>
      </c>
      <c r="C10" s="28" t="s">
        <v>53</v>
      </c>
      <c r="D10" s="28" t="s">
        <v>96</v>
      </c>
      <c r="E10" s="28" t="s">
        <v>25</v>
      </c>
      <c r="F10" s="28" t="s">
        <v>97</v>
      </c>
      <c r="G10" s="37" t="s">
        <v>189</v>
      </c>
      <c r="H10" s="34"/>
      <c r="I10" s="2" t="s">
        <v>175</v>
      </c>
      <c r="J10" s="2" t="s">
        <v>149</v>
      </c>
      <c r="K10" s="2">
        <f>COUNTIF(G2:G26,"Ella")</f>
        <v>1</v>
      </c>
    </row>
    <row r="11" spans="1:11" s="2" customFormat="1" ht="20.100000000000001" customHeight="1" x14ac:dyDescent="0.25">
      <c r="A11" s="29" t="s">
        <v>98</v>
      </c>
      <c r="B11" s="27" t="s">
        <v>13</v>
      </c>
      <c r="C11" s="29" t="s">
        <v>99</v>
      </c>
      <c r="D11" s="29" t="s">
        <v>37</v>
      </c>
      <c r="E11" s="29" t="s">
        <v>34</v>
      </c>
      <c r="F11" s="29" t="s">
        <v>100</v>
      </c>
      <c r="G11" s="39" t="s">
        <v>148</v>
      </c>
      <c r="H11" s="34"/>
      <c r="I11" s="2" t="s">
        <v>168</v>
      </c>
      <c r="J11" s="2" t="s">
        <v>150</v>
      </c>
      <c r="K11" s="2">
        <f>COUNTIF(G2:G26,"Ellen")</f>
        <v>1</v>
      </c>
    </row>
    <row r="12" spans="1:11" s="2" customFormat="1" ht="20.100000000000001" customHeight="1" x14ac:dyDescent="0.25">
      <c r="A12" s="28" t="s">
        <v>98</v>
      </c>
      <c r="B12" s="26" t="s">
        <v>13</v>
      </c>
      <c r="C12" s="28" t="s">
        <v>22</v>
      </c>
      <c r="D12" s="28" t="s">
        <v>27</v>
      </c>
      <c r="E12" s="28" t="s">
        <v>42</v>
      </c>
      <c r="F12" s="28" t="s">
        <v>101</v>
      </c>
      <c r="G12" s="37" t="s">
        <v>145</v>
      </c>
      <c r="H12" s="34"/>
      <c r="I12" s="2" t="s">
        <v>176</v>
      </c>
      <c r="J12" s="2" t="s">
        <v>151</v>
      </c>
      <c r="K12" s="2">
        <f>COUNTIF(G2:G26,"Wera")</f>
        <v>2</v>
      </c>
    </row>
    <row r="13" spans="1:11" s="2" customFormat="1" ht="20.100000000000001" customHeight="1" x14ac:dyDescent="0.25">
      <c r="A13" s="23">
        <v>45994</v>
      </c>
      <c r="B13" s="27" t="s">
        <v>109</v>
      </c>
      <c r="C13" s="24">
        <v>0.78125</v>
      </c>
      <c r="D13" s="27" t="s">
        <v>163</v>
      </c>
      <c r="E13" s="27" t="s">
        <v>42</v>
      </c>
      <c r="F13" s="27" t="s">
        <v>164</v>
      </c>
      <c r="G13" s="39" t="s">
        <v>151</v>
      </c>
      <c r="H13" s="34"/>
      <c r="I13" s="2" t="s">
        <v>180</v>
      </c>
      <c r="J13" s="2" t="s">
        <v>152</v>
      </c>
      <c r="K13" s="2">
        <f>COUNTIF(G2:G26,"Alma")</f>
        <v>3</v>
      </c>
    </row>
    <row r="14" spans="1:11" s="2" customFormat="1" ht="20.100000000000001" customHeight="1" x14ac:dyDescent="0.25">
      <c r="A14" s="28" t="s">
        <v>64</v>
      </c>
      <c r="B14" s="26" t="s">
        <v>6</v>
      </c>
      <c r="C14" s="28" t="s">
        <v>38</v>
      </c>
      <c r="D14" s="28" t="s">
        <v>32</v>
      </c>
      <c r="E14" s="28" t="s">
        <v>25</v>
      </c>
      <c r="F14" s="28" t="s">
        <v>102</v>
      </c>
      <c r="G14" s="37" t="s">
        <v>152</v>
      </c>
      <c r="H14" s="34"/>
      <c r="I14" s="2" t="s">
        <v>167</v>
      </c>
      <c r="J14" s="2" t="s">
        <v>187</v>
      </c>
      <c r="K14" s="2">
        <f>COUNTIF(G2:G26,"Nova")</f>
        <v>0</v>
      </c>
    </row>
    <row r="15" spans="1:11" s="2" customFormat="1" ht="20.100000000000001" customHeight="1" x14ac:dyDescent="0.25">
      <c r="A15" s="29" t="s">
        <v>103</v>
      </c>
      <c r="B15" s="27" t="s">
        <v>13</v>
      </c>
      <c r="C15" s="29" t="s">
        <v>9</v>
      </c>
      <c r="D15" s="29" t="s">
        <v>15</v>
      </c>
      <c r="E15" s="29" t="s">
        <v>34</v>
      </c>
      <c r="F15" s="29" t="s">
        <v>104</v>
      </c>
      <c r="G15" s="39" t="s">
        <v>148</v>
      </c>
      <c r="H15" s="34"/>
      <c r="I15" s="2" t="s">
        <v>177</v>
      </c>
    </row>
    <row r="16" spans="1:11" s="2" customFormat="1" ht="20.100000000000001" customHeight="1" x14ac:dyDescent="0.25">
      <c r="A16" s="28" t="s">
        <v>103</v>
      </c>
      <c r="B16" s="26" t="s">
        <v>13</v>
      </c>
      <c r="C16" s="28" t="s">
        <v>105</v>
      </c>
      <c r="D16" s="28" t="s">
        <v>20</v>
      </c>
      <c r="E16" s="28" t="s">
        <v>42</v>
      </c>
      <c r="F16" s="28" t="s">
        <v>106</v>
      </c>
      <c r="G16" s="37" t="s">
        <v>146</v>
      </c>
      <c r="H16" s="34"/>
      <c r="I16" s="2" t="s">
        <v>170</v>
      </c>
    </row>
    <row r="17" spans="1:11" s="2" customFormat="1" ht="20.100000000000001" customHeight="1" x14ac:dyDescent="0.25">
      <c r="A17" s="29" t="s">
        <v>70</v>
      </c>
      <c r="B17" s="27" t="s">
        <v>6</v>
      </c>
      <c r="C17" s="29" t="s">
        <v>107</v>
      </c>
      <c r="D17" s="29" t="s">
        <v>31</v>
      </c>
      <c r="E17" s="29" t="s">
        <v>25</v>
      </c>
      <c r="F17" s="29" t="s">
        <v>108</v>
      </c>
      <c r="G17" s="39" t="s">
        <v>149</v>
      </c>
      <c r="H17" s="34"/>
      <c r="I17" s="2" t="s">
        <v>178</v>
      </c>
      <c r="J17"/>
      <c r="K17"/>
    </row>
    <row r="18" spans="1:11" s="2" customFormat="1" ht="20.100000000000001" customHeight="1" x14ac:dyDescent="0.25">
      <c r="A18" s="28" t="s">
        <v>112</v>
      </c>
      <c r="B18" s="26" t="s">
        <v>6</v>
      </c>
      <c r="C18" s="28" t="s">
        <v>113</v>
      </c>
      <c r="D18" s="28" t="s">
        <v>7</v>
      </c>
      <c r="E18" s="28" t="s">
        <v>42</v>
      </c>
      <c r="F18" s="28" t="s">
        <v>114</v>
      </c>
      <c r="G18" s="37" t="s">
        <v>147</v>
      </c>
      <c r="H18" s="34"/>
      <c r="I18" s="2" t="s">
        <v>181</v>
      </c>
    </row>
    <row r="19" spans="1:11" s="2" customFormat="1" ht="20.100000000000001" customHeight="1" x14ac:dyDescent="0.25">
      <c r="A19" s="29" t="s">
        <v>115</v>
      </c>
      <c r="B19" s="27" t="s">
        <v>13</v>
      </c>
      <c r="C19" s="29" t="s">
        <v>116</v>
      </c>
      <c r="D19" s="29" t="s">
        <v>29</v>
      </c>
      <c r="E19" s="29" t="s">
        <v>34</v>
      </c>
      <c r="F19" s="29" t="s">
        <v>108</v>
      </c>
      <c r="G19" s="39" t="s">
        <v>144</v>
      </c>
      <c r="H19" s="34"/>
      <c r="I19" s="2" t="s">
        <v>178</v>
      </c>
    </row>
    <row r="20" spans="1:11" s="2" customFormat="1" ht="20.100000000000001" customHeight="1" x14ac:dyDescent="0.25">
      <c r="A20" s="28" t="s">
        <v>115</v>
      </c>
      <c r="B20" s="26" t="s">
        <v>13</v>
      </c>
      <c r="C20" s="28" t="s">
        <v>117</v>
      </c>
      <c r="D20" s="28" t="s">
        <v>11</v>
      </c>
      <c r="E20" s="28" t="s">
        <v>25</v>
      </c>
      <c r="F20" s="28" t="s">
        <v>118</v>
      </c>
      <c r="G20" s="37" t="s">
        <v>151</v>
      </c>
      <c r="H20" s="34"/>
      <c r="I20" s="2" t="s">
        <v>176</v>
      </c>
    </row>
    <row r="21" spans="1:11" s="2" customFormat="1" ht="20.100000000000001" customHeight="1" x14ac:dyDescent="0.25">
      <c r="A21" s="29" t="s">
        <v>119</v>
      </c>
      <c r="B21" s="27" t="s">
        <v>6</v>
      </c>
      <c r="C21" s="29" t="s">
        <v>120</v>
      </c>
      <c r="D21" s="29" t="s">
        <v>30</v>
      </c>
      <c r="E21" s="29" t="s">
        <v>42</v>
      </c>
      <c r="F21" s="29" t="s">
        <v>121</v>
      </c>
      <c r="G21" s="39" t="s">
        <v>146</v>
      </c>
      <c r="H21" s="34"/>
      <c r="I21" s="2" t="s">
        <v>170</v>
      </c>
    </row>
    <row r="22" spans="1:11" s="2" customFormat="1" ht="20.100000000000001" customHeight="1" x14ac:dyDescent="0.25">
      <c r="A22" s="25">
        <v>46096</v>
      </c>
      <c r="B22" s="26" t="s">
        <v>13</v>
      </c>
      <c r="C22" s="30">
        <v>0.45833333333333331</v>
      </c>
      <c r="D22" s="28" t="s">
        <v>133</v>
      </c>
      <c r="E22" s="28" t="s">
        <v>34</v>
      </c>
      <c r="F22" s="28" t="s">
        <v>134</v>
      </c>
      <c r="G22" s="37" t="s">
        <v>143</v>
      </c>
      <c r="H22" s="34"/>
      <c r="I22" s="2" t="s">
        <v>180</v>
      </c>
    </row>
    <row r="23" spans="1:11" s="2" customFormat="1" ht="20.100000000000001" customHeight="1" x14ac:dyDescent="0.25">
      <c r="A23" s="29" t="s">
        <v>122</v>
      </c>
      <c r="B23" s="27" t="s">
        <v>13</v>
      </c>
      <c r="C23" s="29" t="s">
        <v>22</v>
      </c>
      <c r="D23" s="29" t="s">
        <v>12</v>
      </c>
      <c r="E23" s="29" t="s">
        <v>25</v>
      </c>
      <c r="F23" s="29" t="s">
        <v>123</v>
      </c>
      <c r="G23" s="39" t="s">
        <v>142</v>
      </c>
      <c r="H23" s="34"/>
      <c r="I23" s="2" t="s">
        <v>180</v>
      </c>
    </row>
    <row r="24" spans="1:11" s="2" customFormat="1" ht="20.100000000000001" customHeight="1" x14ac:dyDescent="0.25">
      <c r="A24" s="28" t="s">
        <v>124</v>
      </c>
      <c r="B24" s="26" t="s">
        <v>6</v>
      </c>
      <c r="C24" s="28" t="s">
        <v>10</v>
      </c>
      <c r="D24" s="28" t="s">
        <v>18</v>
      </c>
      <c r="E24" s="28" t="s">
        <v>34</v>
      </c>
      <c r="F24" s="28" t="s">
        <v>125</v>
      </c>
      <c r="G24" s="37" t="s">
        <v>147</v>
      </c>
      <c r="H24" s="34"/>
      <c r="I24" s="2" t="s">
        <v>169</v>
      </c>
    </row>
    <row r="25" spans="1:11" s="2" customFormat="1" ht="20.100000000000001" customHeight="1" x14ac:dyDescent="0.25">
      <c r="A25" s="29" t="s">
        <v>124</v>
      </c>
      <c r="B25" s="27" t="s">
        <v>6</v>
      </c>
      <c r="C25" s="29" t="s">
        <v>126</v>
      </c>
      <c r="D25" s="29" t="s">
        <v>26</v>
      </c>
      <c r="E25" s="29" t="s">
        <v>25</v>
      </c>
      <c r="F25" s="29" t="s">
        <v>125</v>
      </c>
      <c r="G25" s="39" t="s">
        <v>143</v>
      </c>
      <c r="H25" s="34"/>
      <c r="I25" s="2" t="s">
        <v>170</v>
      </c>
    </row>
    <row r="26" spans="1:11" s="2" customFormat="1" ht="20.100000000000001" customHeight="1" x14ac:dyDescent="0.25">
      <c r="A26" s="28" t="s">
        <v>127</v>
      </c>
      <c r="B26" s="26" t="s">
        <v>13</v>
      </c>
      <c r="C26" s="28" t="s">
        <v>99</v>
      </c>
      <c r="D26" s="28" t="s">
        <v>128</v>
      </c>
      <c r="E26" s="28" t="s">
        <v>42</v>
      </c>
      <c r="F26" s="28" t="s">
        <v>129</v>
      </c>
      <c r="G26" s="38" t="s">
        <v>165</v>
      </c>
      <c r="H26" s="35"/>
      <c r="I26" s="2" t="s">
        <v>179</v>
      </c>
      <c r="J26"/>
      <c r="K26"/>
    </row>
    <row r="27" spans="1:11" x14ac:dyDescent="0.25">
      <c r="G27" s="4"/>
      <c r="H27" s="4"/>
    </row>
    <row r="28" spans="1:11" x14ac:dyDescent="0.25">
      <c r="J28" s="2"/>
      <c r="K28" s="2"/>
    </row>
    <row r="29" spans="1:11" s="2" customFormat="1" x14ac:dyDescent="0.25">
      <c r="A29" s="14"/>
      <c r="C29" s="15"/>
      <c r="G29" s="16"/>
      <c r="H29" s="16"/>
      <c r="J29"/>
      <c r="K29"/>
    </row>
  </sheetData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Hemmamatcher (2025-11-12)</vt:lpstr>
      <vt:lpstr>Bortamatcher (2025-11-12)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Pernilla Lindstrom</cp:lastModifiedBy>
  <cp:lastPrinted>2025-09-08T10:36:46Z</cp:lastPrinted>
  <dcterms:created xsi:type="dcterms:W3CDTF">2025-09-02T10:17:36Z</dcterms:created>
  <dcterms:modified xsi:type="dcterms:W3CDTF">2025-11-12T17:34:59Z</dcterms:modified>
  <cp:category/>
</cp:coreProperties>
</file>