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otkyrka-my.sharepoint.com/personal/christina_sehlen_botkyrka_se/Documents/CHRISTINA/Privat/"/>
    </mc:Choice>
  </mc:AlternateContent>
  <xr:revisionPtr revIDLastSave="41" documentId="8_{755D7468-26EB-49F5-8690-98D99A8961E0}" xr6:coauthVersionLast="47" xr6:coauthVersionMax="47" xr10:uidLastSave="{AE2AE09A-3F7E-4FDA-8EFF-936312664B52}"/>
  <bookViews>
    <workbookView xWindow="-110" yWindow="-110" windowWidth="19420" windowHeight="10420" xr2:uid="{6BE6EA42-F130-440C-B630-0DCA361AFD16}"/>
  </bookViews>
  <sheets>
    <sheet name="Förslag budget 2024" sheetId="2" r:id="rId1"/>
  </sheets>
  <definedNames>
    <definedName name="_xlnm._FilterDatabase" localSheetId="0" hidden="1">'Förslag budget 2024'!$A$3:$I$129</definedName>
    <definedName name="_xlnm.Print_Area" localSheetId="0">'Förslag budget 2024'!$A$2:$G$119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94" i="2" l="1"/>
  <c r="M77" i="2"/>
  <c r="M73" i="2"/>
  <c r="M72" i="2"/>
  <c r="M69" i="2"/>
  <c r="M62" i="2"/>
  <c r="M61" i="2"/>
  <c r="M7" i="2"/>
  <c r="M96" i="2" l="1"/>
  <c r="I63" i="2"/>
  <c r="H63" i="2"/>
  <c r="G63" i="2"/>
  <c r="M12" i="2"/>
  <c r="K12" i="2"/>
  <c r="J12" i="2"/>
  <c r="I12" i="2"/>
  <c r="H12" i="2"/>
  <c r="G12" i="2"/>
  <c r="F12" i="2"/>
  <c r="E12" i="2"/>
  <c r="D12" i="2"/>
  <c r="C12" i="2"/>
  <c r="B12" i="2"/>
  <c r="L12" i="2"/>
  <c r="L96" i="2"/>
  <c r="L32" i="2"/>
  <c r="L24" i="2"/>
  <c r="L20" i="2"/>
  <c r="L34" i="2"/>
  <c r="L51" i="2"/>
  <c r="L63" i="2"/>
  <c r="L65" i="2"/>
  <c r="L90" i="2"/>
  <c r="L102" i="2"/>
  <c r="L104" i="2"/>
  <c r="L113" i="2"/>
  <c r="L115" i="2"/>
  <c r="L117" i="2"/>
  <c r="L119" i="2"/>
  <c r="M32" i="2"/>
  <c r="M20" i="2"/>
  <c r="M51" i="2"/>
  <c r="M54" i="2"/>
  <c r="M55" i="2"/>
  <c r="M56" i="2"/>
  <c r="M63" i="2"/>
  <c r="M100" i="2"/>
  <c r="M95" i="2"/>
  <c r="M74" i="2"/>
  <c r="M75" i="2"/>
  <c r="M89" i="2"/>
  <c r="M90" i="2"/>
  <c r="M107" i="2"/>
  <c r="M108" i="2"/>
  <c r="M109" i="2"/>
  <c r="M110" i="2"/>
  <c r="M111" i="2"/>
  <c r="M112" i="2"/>
  <c r="M113" i="2"/>
  <c r="M99" i="2"/>
  <c r="K113" i="2"/>
  <c r="J113" i="2"/>
  <c r="I113" i="2"/>
  <c r="H113" i="2"/>
  <c r="G113" i="2"/>
  <c r="F113" i="2"/>
  <c r="J100" i="2"/>
  <c r="H100" i="2"/>
  <c r="G100" i="2"/>
  <c r="F100" i="2"/>
  <c r="F96" i="2"/>
  <c r="F90" i="2"/>
  <c r="F102" i="2"/>
  <c r="K96" i="2"/>
  <c r="K90" i="2"/>
  <c r="K102" i="2"/>
  <c r="J96" i="2"/>
  <c r="I96" i="2"/>
  <c r="H96" i="2"/>
  <c r="G96" i="2"/>
  <c r="J90" i="2"/>
  <c r="I90" i="2"/>
  <c r="H90" i="2"/>
  <c r="H102" i="2"/>
  <c r="G90" i="2"/>
  <c r="G102" i="2"/>
  <c r="K63" i="2"/>
  <c r="J63" i="2"/>
  <c r="F63" i="2"/>
  <c r="K56" i="2"/>
  <c r="J56" i="2"/>
  <c r="I56" i="2"/>
  <c r="H56" i="2"/>
  <c r="G56" i="2"/>
  <c r="F56" i="2"/>
  <c r="K51" i="2"/>
  <c r="J51" i="2"/>
  <c r="I51" i="2"/>
  <c r="H51" i="2"/>
  <c r="G51" i="2"/>
  <c r="F51" i="2"/>
  <c r="K32" i="2"/>
  <c r="J32" i="2"/>
  <c r="I32" i="2"/>
  <c r="H32" i="2"/>
  <c r="G32" i="2"/>
  <c r="F32" i="2"/>
  <c r="K24" i="2"/>
  <c r="J24" i="2"/>
  <c r="I24" i="2"/>
  <c r="H24" i="2"/>
  <c r="G24" i="2"/>
  <c r="F24" i="2"/>
  <c r="K20" i="2"/>
  <c r="J20" i="2"/>
  <c r="I20" i="2"/>
  <c r="H20" i="2"/>
  <c r="G20" i="2"/>
  <c r="F20" i="2"/>
  <c r="I34" i="2"/>
  <c r="I65" i="2"/>
  <c r="I102" i="2"/>
  <c r="I104" i="2"/>
  <c r="I115" i="2"/>
  <c r="I117" i="2"/>
  <c r="I119" i="2"/>
  <c r="F34" i="2"/>
  <c r="F65" i="2"/>
  <c r="G34" i="2"/>
  <c r="G65" i="2"/>
  <c r="H34" i="2"/>
  <c r="H65" i="2"/>
  <c r="H104" i="2"/>
  <c r="H115" i="2"/>
  <c r="H117" i="2"/>
  <c r="H119" i="2"/>
  <c r="J34" i="2"/>
  <c r="J65" i="2"/>
  <c r="J102" i="2"/>
  <c r="J104" i="2"/>
  <c r="J115" i="2"/>
  <c r="J117" i="2"/>
  <c r="J119" i="2"/>
  <c r="K34" i="2"/>
  <c r="K65" i="2"/>
  <c r="K104" i="2"/>
  <c r="K115" i="2"/>
  <c r="K117" i="2"/>
  <c r="K119" i="2"/>
  <c r="G104" i="2"/>
  <c r="G115" i="2"/>
  <c r="G117" i="2"/>
  <c r="G119" i="2"/>
  <c r="F104" i="2"/>
  <c r="F115" i="2"/>
  <c r="F117" i="2"/>
  <c r="F119" i="2"/>
  <c r="M102" i="2" l="1"/>
  <c r="M34" i="2"/>
  <c r="M65" i="2" s="1"/>
  <c r="M104" i="2" l="1"/>
  <c r="M115" i="2" s="1"/>
  <c r="M117" i="2" s="1"/>
  <c r="M119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tc={0B427306-FBC8-460B-9966-0F2AE5FF020A}</author>
    <author>tc={148971F9-406B-4EAA-AD90-2DB5D6FEA4B6}</author>
  </authors>
  <commentList>
    <comment ref="G31" authorId="0" shapeId="0" xr:uid="{0B427306-FBC8-460B-9966-0F2AE5FF020A}">
      <text>
        <t>[Trådad kommentar]
I din version av Excel kan du läsa den här trådade kommentaren, men eventuella ändringar i den tas bort om filen öppnas i en senare version av Excel. Läs mer: https://go.microsoft.com/fwlink/?linkid=870924
Kommentar:
    Folkspel fd gräsroten.</t>
      </text>
    </comment>
    <comment ref="L89" authorId="1" shapeId="0" xr:uid="{148971F9-406B-4EAA-AD90-2DB5D6FEA4B6}">
      <text>
        <t>[Trådad kommentar]
I din version av Excel kan du läsa den här trådade kommentaren, men eventuella ändringar i den tas bort om filen öppnas i en senare version av Excel. Läs mer: https://go.microsoft.com/fwlink/?linkid=870924
Kommentar:
    Vilka fakturor ligger till grund för utfallet?
Svar:
    50 kr avser en påminnelseavgift och 970 kr avser drivmedel kopplat till Ålandslägret.</t>
      </text>
    </comment>
  </commentList>
</comments>
</file>

<file path=xl/sharedStrings.xml><?xml version="1.0" encoding="utf-8"?>
<sst xmlns="http://schemas.openxmlformats.org/spreadsheetml/2006/main" count="119" uniqueCount="108">
  <si>
    <t>Tullinge Gymnastikförening</t>
  </si>
  <si>
    <t>Budgetmall</t>
  </si>
  <si>
    <t>UTFALL</t>
  </si>
  <si>
    <t>BUDGET</t>
  </si>
  <si>
    <t>KOMMENTAR</t>
  </si>
  <si>
    <t>RÖRELSEINTÄKTER</t>
  </si>
  <si>
    <t>Huvudverksamhet</t>
  </si>
  <si>
    <t>TOM SEPTEMBER</t>
  </si>
  <si>
    <t>3020 Medlemsavgifter</t>
  </si>
  <si>
    <t>3021 Träningsavgift och Licens</t>
  </si>
  <si>
    <t>3022 Träningsläger egna</t>
  </si>
  <si>
    <t>3041 Tävlingar</t>
  </si>
  <si>
    <t>Summa huvudverksamhet</t>
  </si>
  <si>
    <t>Föreningsinterna arrangemang</t>
  </si>
  <si>
    <t>3110 Arrangemang TTC avgifter</t>
  </si>
  <si>
    <t>3111 TTC Entré</t>
  </si>
  <si>
    <t>3112 TTC Kafeteria o Kiosk</t>
  </si>
  <si>
    <t>3118 Juluppvisning Entré</t>
  </si>
  <si>
    <t>3119 Juluppvisning Servering</t>
  </si>
  <si>
    <t>Summa föreningsinterna arrangemang</t>
  </si>
  <si>
    <t>Intäktskorrigeringar</t>
  </si>
  <si>
    <t>3740 Öresutjämning</t>
  </si>
  <si>
    <t>Summa intäktskorrigeringar</t>
  </si>
  <si>
    <t>Övriga föreningsintäkter</t>
  </si>
  <si>
    <t>3910 Statliga stöd</t>
  </si>
  <si>
    <t>3920 Kommunala bidrag</t>
  </si>
  <si>
    <t>3953 Tävling Oskarsström</t>
  </si>
  <si>
    <t>3980 Bidrag mm</t>
  </si>
  <si>
    <t>3990 Övriga ersättningar och intäkter</t>
  </si>
  <si>
    <t>Summa övriga föreningsintäkter</t>
  </si>
  <si>
    <t>SUMMA RÖRELSEINTÄKTER</t>
  </si>
  <si>
    <t>RÖRELSEKOSTNADER</t>
  </si>
  <si>
    <t>4010 Inköp material och varor</t>
  </si>
  <si>
    <t>4011 Musik; Stim Sami</t>
  </si>
  <si>
    <t>4012 Ledarvård</t>
  </si>
  <si>
    <t>4013 Uppvaktningar</t>
  </si>
  <si>
    <t>4015 Styrelsemöten m intern representation</t>
  </si>
  <si>
    <t>4020 Klädinköp</t>
  </si>
  <si>
    <t xml:space="preserve">4030 Träningsläger hallhyror </t>
  </si>
  <si>
    <t>4031 Köpta tränartjänster</t>
  </si>
  <si>
    <t>4035 Tävlingskostnader anmälningsavgifter</t>
  </si>
  <si>
    <t>4039 Oskarström</t>
  </si>
  <si>
    <t>4043 Tävlingskostnader</t>
  </si>
  <si>
    <t>4060 Licenser för gymnaster o ledare</t>
  </si>
  <si>
    <t>4085 Juluppvisning - utgifter</t>
  </si>
  <si>
    <t>4110 Utgifter TTC</t>
  </si>
  <si>
    <t>4112 Annonskostnader</t>
  </si>
  <si>
    <t>Medlems/mötes/demokratikostnader</t>
  </si>
  <si>
    <t>4610 Kostnader möten mm</t>
  </si>
  <si>
    <t>4620 Avgifter till riksförbund</t>
  </si>
  <si>
    <t>4690 Övriga kostnader för medlemmar</t>
  </si>
  <si>
    <t>4691 Utgifter i samband med våravslutning</t>
  </si>
  <si>
    <t>Summa medlems/mötes/demokratikostnader</t>
  </si>
  <si>
    <t>Bruttovinst</t>
  </si>
  <si>
    <t>Övriga externa rörelseutgifter</t>
  </si>
  <si>
    <t>5020 Ledararvoden</t>
  </si>
  <si>
    <t>5410 Förbrukningsinventarier</t>
  </si>
  <si>
    <t>5420 Programvaror</t>
  </si>
  <si>
    <t>5460 Förbrukningsmaterial</t>
  </si>
  <si>
    <t>5500 Reparation och underhåll av inventarier</t>
  </si>
  <si>
    <t>5800 Resekostnader</t>
  </si>
  <si>
    <t>5910 Annonsering</t>
  </si>
  <si>
    <t>5920 Reklam och PR</t>
  </si>
  <si>
    <t>6010 Hallhyra</t>
  </si>
  <si>
    <t>6110 Kontorsmateriel</t>
  </si>
  <si>
    <t>6210 Telekommunikation</t>
  </si>
  <si>
    <t>6230 Datakommunikation</t>
  </si>
  <si>
    <t>6250 Postbefordran</t>
  </si>
  <si>
    <t>6310 Företagsförsäkringar</t>
  </si>
  <si>
    <t>6510 Utbildning-kurser Ledare</t>
  </si>
  <si>
    <t>6515 Utbildning styrelse</t>
  </si>
  <si>
    <t>6520 Redovisningstjänster</t>
  </si>
  <si>
    <t>6530 Konsulttjänster administration 20 tim/vecka</t>
  </si>
  <si>
    <t>6540 IT-tjänster</t>
  </si>
  <si>
    <t>6570 Bankkostnader</t>
  </si>
  <si>
    <t>6850 Övriga kostnader</t>
  </si>
  <si>
    <t>Summa övriga externa rörelseutgifter</t>
  </si>
  <si>
    <t>Utgifter för personal</t>
  </si>
  <si>
    <t>7510 Lagstadgade sociala avgifter</t>
  </si>
  <si>
    <t>7620 Sjuk- och hälsovård</t>
  </si>
  <si>
    <t>Summa utgifter för personal</t>
  </si>
  <si>
    <t>Avskrivningar/nedskrivningar</t>
  </si>
  <si>
    <t>7830 Avskrivningar på maskiner och inv</t>
  </si>
  <si>
    <t>Summa avskrivningar/nedskrivningar</t>
  </si>
  <si>
    <t>SUMMA RÖRELSEKOSTNADER</t>
  </si>
  <si>
    <t>Rörelseresultat</t>
  </si>
  <si>
    <t>Finansiella poster</t>
  </si>
  <si>
    <t>8311 Ränteintäkter från bank</t>
  </si>
  <si>
    <t>8314 Räntor på skattekontot</t>
  </si>
  <si>
    <t>8421 Räntekostnader till kreditinstitut</t>
  </si>
  <si>
    <t>8422 Dröjsmålsräntor</t>
  </si>
  <si>
    <t>8490 Övriga skuldrelaterade poster</t>
  </si>
  <si>
    <t>Summa finansiella poster</t>
  </si>
  <si>
    <t>Resultat efter finansiella poster</t>
  </si>
  <si>
    <t>Resultat efter extraordinära poster</t>
  </si>
  <si>
    <t>ÅRETS RESULTAT</t>
  </si>
  <si>
    <t>TOM Oktober</t>
  </si>
  <si>
    <t xml:space="preserve">UTFALL </t>
  </si>
  <si>
    <t>Prisbasbelopp 2023: 52 500 kr</t>
  </si>
  <si>
    <t>6062 Inkasso och KFM-avgifter</t>
  </si>
  <si>
    <t>8400 Räntekostnader (Gruppkonto)</t>
  </si>
  <si>
    <t>Utfall</t>
  </si>
  <si>
    <t>3054 Försäljning kläder</t>
  </si>
  <si>
    <t>Övriga intäkter</t>
  </si>
  <si>
    <t>7010 Löner till kollektivanställda</t>
  </si>
  <si>
    <t xml:space="preserve">Höjning har skett med 9,14 % från tidigare år </t>
  </si>
  <si>
    <t>Prisbasbelopp 2024: 57 300 kr</t>
  </si>
  <si>
    <t xml:space="preserve">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</si>
</sst>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indexed="8"/>
      <name val="Arial"/>
      <charset val="1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7"/>
      <color rgb="FF222222"/>
      <name val="Courier New"/>
      <family val="3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4" fontId="2" fillId="0" borderId="0" xfId="0" applyNumberFormat="1" applyFont="1"/>
    <xf numFmtId="0" fontId="1" fillId="2" borderId="0" xfId="0" applyFont="1" applyFill="1"/>
    <xf numFmtId="4" fontId="3" fillId="2" borderId="1" xfId="0" applyNumberFormat="1" applyFont="1" applyFill="1" applyBorder="1" applyAlignment="1">
      <alignment horizontal="center"/>
    </xf>
    <xf numFmtId="4" fontId="3" fillId="2" borderId="0" xfId="0" applyNumberFormat="1" applyFont="1" applyFill="1" applyAlignment="1">
      <alignment horizontal="left"/>
    </xf>
    <xf numFmtId="0" fontId="4" fillId="2" borderId="0" xfId="0" applyFont="1" applyFill="1"/>
    <xf numFmtId="0" fontId="3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4" fontId="2" fillId="0" borderId="1" xfId="0" applyNumberFormat="1" applyFont="1" applyBorder="1"/>
    <xf numFmtId="4" fontId="2" fillId="3" borderId="1" xfId="0" applyNumberFormat="1" applyFont="1" applyFill="1" applyBorder="1"/>
    <xf numFmtId="3" fontId="2" fillId="0" borderId="1" xfId="0" applyNumberFormat="1" applyFont="1" applyBorder="1"/>
    <xf numFmtId="3" fontId="2" fillId="4" borderId="1" xfId="0" applyNumberFormat="1" applyFont="1" applyFill="1" applyBorder="1"/>
    <xf numFmtId="0" fontId="5" fillId="0" borderId="0" xfId="0" applyFont="1"/>
    <xf numFmtId="0" fontId="4" fillId="0" borderId="0" xfId="0" applyFont="1"/>
    <xf numFmtId="3" fontId="3" fillId="0" borderId="1" xfId="0" applyNumberFormat="1" applyFont="1" applyBorder="1"/>
    <xf numFmtId="3" fontId="3" fillId="4" borderId="1" xfId="0" applyNumberFormat="1" applyFont="1" applyFill="1" applyBorder="1"/>
    <xf numFmtId="3" fontId="3" fillId="5" borderId="1" xfId="0" applyNumberFormat="1" applyFont="1" applyFill="1" applyBorder="1"/>
    <xf numFmtId="3" fontId="2" fillId="5" borderId="1" xfId="0" applyNumberFormat="1" applyFont="1" applyFill="1" applyBorder="1"/>
    <xf numFmtId="3" fontId="3" fillId="2" borderId="1" xfId="0" applyNumberFormat="1" applyFont="1" applyFill="1" applyBorder="1"/>
    <xf numFmtId="3" fontId="3" fillId="2" borderId="0" xfId="0" applyNumberFormat="1" applyFont="1" applyFill="1"/>
    <xf numFmtId="3" fontId="2" fillId="2" borderId="1" xfId="0" applyNumberFormat="1" applyFont="1" applyFill="1" applyBorder="1"/>
    <xf numFmtId="3" fontId="2" fillId="2" borderId="0" xfId="0" applyNumberFormat="1" applyFont="1" applyFill="1"/>
    <xf numFmtId="3" fontId="3" fillId="6" borderId="1" xfId="0" applyNumberFormat="1" applyFont="1" applyFill="1" applyBorder="1"/>
    <xf numFmtId="0" fontId="4" fillId="2" borderId="2" xfId="0" applyFont="1" applyFill="1" applyBorder="1"/>
    <xf numFmtId="3" fontId="3" fillId="2" borderId="2" xfId="0" applyNumberFormat="1" applyFont="1" applyFill="1" applyBorder="1"/>
    <xf numFmtId="3" fontId="2" fillId="0" borderId="0" xfId="0" applyNumberFormat="1" applyFont="1"/>
    <xf numFmtId="4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3" fontId="3" fillId="5" borderId="0" xfId="0" applyNumberFormat="1" applyFont="1" applyFill="1"/>
    <xf numFmtId="3" fontId="2" fillId="5" borderId="0" xfId="0" applyNumberFormat="1" applyFont="1" applyFill="1"/>
    <xf numFmtId="3" fontId="3" fillId="6" borderId="0" xfId="0" applyNumberFormat="1" applyFont="1" applyFill="1"/>
    <xf numFmtId="4" fontId="2" fillId="3" borderId="0" xfId="0" applyNumberFormat="1" applyFont="1" applyFill="1"/>
    <xf numFmtId="3" fontId="3" fillId="7" borderId="0" xfId="0" applyNumberFormat="1" applyFont="1" applyFill="1"/>
    <xf numFmtId="3" fontId="2" fillId="7" borderId="0" xfId="0" applyNumberFormat="1" applyFont="1" applyFill="1"/>
    <xf numFmtId="3" fontId="2" fillId="7" borderId="1" xfId="0" applyNumberFormat="1" applyFont="1" applyFill="1" applyBorder="1"/>
    <xf numFmtId="3" fontId="3" fillId="7" borderId="2" xfId="0" applyNumberFormat="1" applyFont="1" applyFill="1" applyBorder="1"/>
    <xf numFmtId="3" fontId="1" fillId="0" borderId="0" xfId="0" applyNumberFormat="1" applyFont="1"/>
    <xf numFmtId="3" fontId="2" fillId="7" borderId="3" xfId="0" applyNumberFormat="1" applyFont="1" applyFill="1" applyBorder="1"/>
    <xf numFmtId="14" fontId="3" fillId="2" borderId="0" xfId="0" applyNumberFormat="1" applyFont="1" applyFill="1" applyAlignment="1">
      <alignment horizontal="center"/>
    </xf>
    <xf numFmtId="3" fontId="2" fillId="5" borderId="4" xfId="0" applyNumberFormat="1" applyFont="1" applyFill="1" applyBorder="1"/>
    <xf numFmtId="0" fontId="1" fillId="0" borderId="4" xfId="0" applyFont="1" applyBorder="1"/>
    <xf numFmtId="3" fontId="2" fillId="7" borderId="4" xfId="0" applyNumberFormat="1" applyFont="1" applyFill="1" applyBorder="1"/>
    <xf numFmtId="3" fontId="3" fillId="5" borderId="4" xfId="0" applyNumberFormat="1" applyFont="1" applyFill="1" applyBorder="1"/>
    <xf numFmtId="3" fontId="3" fillId="7" borderId="4" xfId="0" applyNumberFormat="1" applyFont="1" applyFill="1" applyBorder="1"/>
    <xf numFmtId="0" fontId="5" fillId="0" borderId="4" xfId="0" applyFont="1" applyBorder="1"/>
    <xf numFmtId="3" fontId="2" fillId="5" borderId="6" xfId="0" applyNumberFormat="1" applyFont="1" applyFill="1" applyBorder="1"/>
    <xf numFmtId="3" fontId="3" fillId="6" borderId="4" xfId="0" applyNumberFormat="1" applyFont="1" applyFill="1" applyBorder="1"/>
    <xf numFmtId="3" fontId="2" fillId="0" borderId="4" xfId="0" applyNumberFormat="1" applyFont="1" applyBorder="1"/>
    <xf numFmtId="0" fontId="5" fillId="7" borderId="4" xfId="0" applyFont="1" applyFill="1" applyBorder="1"/>
    <xf numFmtId="0" fontId="6" fillId="7" borderId="5" xfId="0" applyFont="1" applyFill="1" applyBorder="1"/>
    <xf numFmtId="0" fontId="1" fillId="7" borderId="4" xfId="0" applyFont="1" applyFill="1" applyBorder="1"/>
    <xf numFmtId="0" fontId="6" fillId="7" borderId="5" xfId="0" applyFont="1" applyFill="1" applyBorder="1" applyAlignment="1">
      <alignment wrapText="1"/>
    </xf>
    <xf numFmtId="0" fontId="1" fillId="7" borderId="4" xfId="0" applyFont="1" applyFill="1" applyBorder="1" applyAlignment="1">
      <alignment wrapText="1"/>
    </xf>
    <xf numFmtId="0" fontId="1" fillId="7" borderId="4" xfId="0" applyFont="1" applyFill="1" applyBorder="1" applyAlignment="1">
      <alignment horizontal="left"/>
    </xf>
    <xf numFmtId="0" fontId="6" fillId="7" borderId="4" xfId="0" applyFont="1" applyFill="1" applyBorder="1"/>
    <xf numFmtId="0" fontId="1" fillId="7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Helene Söderlind" id="{9118F27B-DF9E-4F59-BD7D-1B5D28291231}" userId="cffe60b470767160" providerId="Windows Live"/>
  <person displayName="Sehlén Christina" id="{899DC6E8-1C95-4E52-A1FF-A6E5AF5BCDF0}" userId="S::christina.sehlen@botkyrka.se::0bab710d-d718-49b6-bac8-43e0dec224b8" providerId="AD"/>
  <person displayName="Sehlén-Lopez Christina" id="{1CA41560-C182-4B3E-9562-7E3C25BEEBC5}" userId="S::christina.sehlen-lopez@botkyrka.se::0bab710d-d718-49b6-bac8-43e0dec224b8" providerId="AD"/>
</personList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31" dT="2020-10-12T17:58:25.95" personId="{1CA41560-C182-4B3E-9562-7E3C25BEEBC5}" id="{0B427306-FBC8-460B-9966-0F2AE5FF020A}">
    <text>Folkspel fd gräsroten.</text>
  </threadedComment>
  <threadedComment ref="L89" dT="2023-11-22T16:47:21.20" personId="{899DC6E8-1C95-4E52-A1FF-A6E5AF5BCDF0}" id="{148971F9-406B-4EAA-AD90-2DB5D6FEA4B6}">
    <text>Vilka fakturor ligger till grund för utfallet?</text>
  </threadedComment>
  <threadedComment ref="L89" dT="2023-11-23T09:25:58.06" personId="{9118F27B-DF9E-4F59-BD7D-1B5D28291231}" id="{84FF7A7D-681E-44A9-9DC7-49834762A13D}" parentId="{148971F9-406B-4EAA-AD90-2DB5D6FEA4B6}">
    <text>50 kr avser en påminnelseavgift och 970 kr avser drivmedel kopplat till Ålandslägret.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E219C-A923-4441-A0E5-E68E51867C06}">
  <dimension ref="A1:N137"/>
  <sheetViews>
    <sheetView showGridLines="0" tabSelected="1" zoomScaleNormal="100"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P7" sqref="P7"/>
    </sheetView>
  </sheetViews>
  <sheetFormatPr defaultColWidth="9.1796875" defaultRowHeight="12.75" customHeight="1" x14ac:dyDescent="0.25"/>
  <cols>
    <col min="1" max="1" width="42.54296875" style="1" bestFit="1" customWidth="1"/>
    <col min="2" max="2" width="14.81640625" style="2" customWidth="1"/>
    <col min="3" max="3" width="18.81640625" style="2" customWidth="1"/>
    <col min="4" max="4" width="14.81640625" style="2" customWidth="1"/>
    <col min="5" max="5" width="16.453125" style="2" hidden="1" customWidth="1"/>
    <col min="6" max="6" width="16.54296875" style="2" hidden="1" customWidth="1"/>
    <col min="7" max="8" width="14.81640625" style="2" hidden="1" customWidth="1"/>
    <col min="9" max="9" width="14.81640625" style="2" customWidth="1"/>
    <col min="10" max="10" width="16.81640625" style="2" customWidth="1"/>
    <col min="11" max="12" width="14" style="2" customWidth="1"/>
    <col min="13" max="13" width="14.81640625" style="2" customWidth="1"/>
    <col min="14" max="14" width="41.08984375" style="1" customWidth="1"/>
    <col min="15" max="16384" width="9.1796875" style="1"/>
  </cols>
  <sheetData>
    <row r="1" spans="1:14" ht="12.5" x14ac:dyDescent="0.25">
      <c r="A1" s="1" t="s">
        <v>0</v>
      </c>
      <c r="N1" s="1" t="s">
        <v>98</v>
      </c>
    </row>
    <row r="2" spans="1:14" ht="12.5" x14ac:dyDescent="0.25">
      <c r="A2" s="1" t="s">
        <v>1</v>
      </c>
      <c r="N2" s="1" t="s">
        <v>106</v>
      </c>
    </row>
    <row r="3" spans="1:14" ht="13" x14ac:dyDescent="0.3">
      <c r="A3" s="3"/>
      <c r="B3" s="4" t="s">
        <v>2</v>
      </c>
      <c r="C3" s="4" t="s">
        <v>3</v>
      </c>
      <c r="D3" s="4" t="s">
        <v>2</v>
      </c>
      <c r="E3" s="4" t="s">
        <v>3</v>
      </c>
      <c r="F3" s="4" t="s">
        <v>2</v>
      </c>
      <c r="G3" s="4" t="s">
        <v>3</v>
      </c>
      <c r="H3" s="27" t="s">
        <v>97</v>
      </c>
      <c r="I3" s="27" t="s">
        <v>3</v>
      </c>
      <c r="J3" s="27" t="s">
        <v>97</v>
      </c>
      <c r="K3" s="27" t="s">
        <v>3</v>
      </c>
      <c r="L3" s="27" t="s">
        <v>101</v>
      </c>
      <c r="M3" s="27" t="s">
        <v>107</v>
      </c>
      <c r="N3" s="5" t="s">
        <v>4</v>
      </c>
    </row>
    <row r="4" spans="1:14" ht="13" x14ac:dyDescent="0.3">
      <c r="A4" s="6" t="s">
        <v>5</v>
      </c>
      <c r="B4" s="7">
        <v>2018</v>
      </c>
      <c r="C4" s="7">
        <v>2019</v>
      </c>
      <c r="D4" s="7">
        <v>2019</v>
      </c>
      <c r="E4" s="7">
        <v>2020</v>
      </c>
      <c r="F4" s="7">
        <v>2020</v>
      </c>
      <c r="G4" s="7">
        <v>2021</v>
      </c>
      <c r="H4" s="28">
        <v>2021</v>
      </c>
      <c r="I4" s="28">
        <v>2022</v>
      </c>
      <c r="J4" s="28">
        <v>2022</v>
      </c>
      <c r="K4" s="28">
        <v>2023</v>
      </c>
      <c r="L4" s="39">
        <v>45250</v>
      </c>
      <c r="M4" s="28">
        <v>2024</v>
      </c>
      <c r="N4" s="8">
        <v>2024</v>
      </c>
    </row>
    <row r="5" spans="1:14" ht="12.5" x14ac:dyDescent="0.25">
      <c r="A5" s="1" t="s">
        <v>6</v>
      </c>
      <c r="B5" s="9"/>
      <c r="C5" s="9"/>
      <c r="D5" s="9"/>
      <c r="E5" s="9"/>
      <c r="F5" s="10" t="s">
        <v>7</v>
      </c>
      <c r="G5" s="9"/>
      <c r="H5" s="32" t="s">
        <v>96</v>
      </c>
      <c r="N5" s="1" t="s">
        <v>105</v>
      </c>
    </row>
    <row r="6" spans="1:14" ht="12.5" x14ac:dyDescent="0.25">
      <c r="A6" s="1" t="s">
        <v>102</v>
      </c>
      <c r="B6" s="11">
        <v>37920</v>
      </c>
      <c r="C6" s="12">
        <v>7500</v>
      </c>
      <c r="D6" s="11">
        <v>0</v>
      </c>
      <c r="E6" s="12">
        <v>0</v>
      </c>
      <c r="F6" s="11">
        <v>0</v>
      </c>
      <c r="G6" s="18">
        <v>0</v>
      </c>
      <c r="H6" s="34">
        <v>0</v>
      </c>
      <c r="I6" s="30">
        <v>40000</v>
      </c>
      <c r="J6" s="42">
        <v>0</v>
      </c>
      <c r="K6" s="40">
        <v>42600</v>
      </c>
      <c r="L6" s="42">
        <v>3170</v>
      </c>
      <c r="M6" s="40">
        <v>0</v>
      </c>
      <c r="N6" s="50"/>
    </row>
    <row r="7" spans="1:14" ht="12.5" x14ac:dyDescent="0.25">
      <c r="A7" s="1" t="s">
        <v>8</v>
      </c>
      <c r="B7" s="11">
        <v>99600</v>
      </c>
      <c r="C7" s="12">
        <v>100000</v>
      </c>
      <c r="D7" s="11">
        <v>105500</v>
      </c>
      <c r="E7" s="12">
        <v>110000</v>
      </c>
      <c r="F7" s="11">
        <v>131754.10999999999</v>
      </c>
      <c r="G7" s="18">
        <v>150000</v>
      </c>
      <c r="H7" s="34">
        <v>95600</v>
      </c>
      <c r="I7" s="30">
        <v>150000</v>
      </c>
      <c r="J7" s="42">
        <v>93600</v>
      </c>
      <c r="K7" s="40">
        <v>159750</v>
      </c>
      <c r="L7" s="42">
        <v>98400</v>
      </c>
      <c r="M7" s="40">
        <f>250*600</f>
        <v>150000</v>
      </c>
      <c r="N7" s="50"/>
    </row>
    <row r="8" spans="1:14" ht="12.5" x14ac:dyDescent="0.25">
      <c r="A8" s="1" t="s">
        <v>9</v>
      </c>
      <c r="B8" s="11">
        <v>802075</v>
      </c>
      <c r="C8" s="12">
        <v>1100000</v>
      </c>
      <c r="D8" s="11">
        <v>1005245</v>
      </c>
      <c r="E8" s="12">
        <v>1200000</v>
      </c>
      <c r="F8" s="11">
        <v>1378509.89</v>
      </c>
      <c r="G8" s="18">
        <v>1400000</v>
      </c>
      <c r="H8" s="34">
        <v>951240</v>
      </c>
      <c r="I8" s="30">
        <v>1400000</v>
      </c>
      <c r="J8" s="42">
        <v>1099871</v>
      </c>
      <c r="K8" s="40">
        <v>1491000</v>
      </c>
      <c r="L8" s="42">
        <v>1005099</v>
      </c>
      <c r="M8" s="40">
        <v>1491000</v>
      </c>
      <c r="N8" s="50"/>
    </row>
    <row r="9" spans="1:14" ht="12.5" x14ac:dyDescent="0.25">
      <c r="A9" s="1" t="s">
        <v>10</v>
      </c>
      <c r="B9" s="11">
        <v>0</v>
      </c>
      <c r="C9" s="12">
        <v>20000</v>
      </c>
      <c r="D9" s="11"/>
      <c r="E9" s="12">
        <v>0</v>
      </c>
      <c r="F9" s="11">
        <v>0</v>
      </c>
      <c r="G9" s="18">
        <v>10000</v>
      </c>
      <c r="H9" s="34">
        <v>0</v>
      </c>
      <c r="I9" s="30">
        <v>10000</v>
      </c>
      <c r="J9" s="42">
        <v>0</v>
      </c>
      <c r="K9" s="40">
        <v>10650</v>
      </c>
      <c r="L9" s="42">
        <v>0</v>
      </c>
      <c r="M9" s="40">
        <v>25000</v>
      </c>
      <c r="N9" s="50"/>
    </row>
    <row r="10" spans="1:14" ht="12.5" x14ac:dyDescent="0.25">
      <c r="A10" s="1" t="s">
        <v>11</v>
      </c>
      <c r="B10" s="11">
        <v>0</v>
      </c>
      <c r="C10" s="12">
        <v>100000</v>
      </c>
      <c r="D10" s="11">
        <v>0</v>
      </c>
      <c r="E10" s="12">
        <v>100000</v>
      </c>
      <c r="F10" s="11">
        <v>0</v>
      </c>
      <c r="G10" s="18">
        <v>100000</v>
      </c>
      <c r="H10" s="34">
        <v>0</v>
      </c>
      <c r="I10" s="30">
        <v>100000</v>
      </c>
      <c r="J10" s="42">
        <v>0</v>
      </c>
      <c r="K10" s="40">
        <v>106500</v>
      </c>
      <c r="L10" s="42">
        <v>0</v>
      </c>
      <c r="M10" s="40">
        <v>150000</v>
      </c>
      <c r="N10" s="50"/>
    </row>
    <row r="11" spans="1:14" ht="12.5" x14ac:dyDescent="0.25">
      <c r="A11" s="1" t="s">
        <v>103</v>
      </c>
      <c r="B11" s="11"/>
      <c r="C11" s="12"/>
      <c r="D11" s="11"/>
      <c r="E11" s="12"/>
      <c r="F11" s="11"/>
      <c r="G11" s="18"/>
      <c r="H11" s="34"/>
      <c r="I11" s="30"/>
      <c r="J11" s="42"/>
      <c r="K11" s="40"/>
      <c r="L11" s="42">
        <v>3426</v>
      </c>
      <c r="M11" s="40"/>
      <c r="N11" s="50"/>
    </row>
    <row r="12" spans="1:14" ht="13" x14ac:dyDescent="0.3">
      <c r="A12" s="14" t="s">
        <v>12</v>
      </c>
      <c r="B12" s="29">
        <f t="shared" ref="B12:K12" si="0">SUM(B6:B11)</f>
        <v>939595</v>
      </c>
      <c r="C12" s="29">
        <f t="shared" si="0"/>
        <v>1327500</v>
      </c>
      <c r="D12" s="29">
        <f t="shared" si="0"/>
        <v>1110745</v>
      </c>
      <c r="E12" s="29">
        <f t="shared" si="0"/>
        <v>1410000</v>
      </c>
      <c r="F12" s="29">
        <f t="shared" si="0"/>
        <v>1510264</v>
      </c>
      <c r="G12" s="29">
        <f t="shared" si="0"/>
        <v>1660000</v>
      </c>
      <c r="H12" s="29">
        <f t="shared" si="0"/>
        <v>1046840</v>
      </c>
      <c r="I12" s="29">
        <f t="shared" si="0"/>
        <v>1700000</v>
      </c>
      <c r="J12" s="43">
        <f t="shared" si="0"/>
        <v>1193471</v>
      </c>
      <c r="K12" s="43">
        <f t="shared" si="0"/>
        <v>1810500</v>
      </c>
      <c r="L12" s="44">
        <f>SUM(L6:L11)</f>
        <v>1110095</v>
      </c>
      <c r="M12" s="43">
        <f>SUM(M6:M11)</f>
        <v>1816000</v>
      </c>
    </row>
    <row r="13" spans="1:14" ht="12.5" x14ac:dyDescent="0.25">
      <c r="B13" s="11"/>
      <c r="C13" s="12"/>
      <c r="D13" s="11"/>
      <c r="E13" s="12"/>
      <c r="F13" s="11"/>
      <c r="G13" s="18"/>
      <c r="H13" s="34"/>
      <c r="I13" s="30"/>
      <c r="J13" s="34"/>
      <c r="K13" s="30"/>
      <c r="L13" s="34"/>
      <c r="M13" s="30"/>
      <c r="N13" s="37"/>
    </row>
    <row r="14" spans="1:14" ht="12.5" x14ac:dyDescent="0.25">
      <c r="A14" s="1" t="s">
        <v>13</v>
      </c>
      <c r="B14" s="11"/>
      <c r="C14" s="12"/>
      <c r="D14" s="11"/>
      <c r="E14" s="12"/>
      <c r="F14" s="11"/>
      <c r="G14" s="18"/>
      <c r="H14" s="34"/>
      <c r="I14" s="30"/>
      <c r="J14" s="34"/>
      <c r="K14" s="30"/>
      <c r="L14" s="34"/>
      <c r="M14" s="30"/>
    </row>
    <row r="15" spans="1:14" ht="12.5" x14ac:dyDescent="0.25">
      <c r="A15" s="1" t="s">
        <v>14</v>
      </c>
      <c r="B15" s="11">
        <v>23200</v>
      </c>
      <c r="C15" s="12">
        <v>50000</v>
      </c>
      <c r="D15" s="11">
        <v>0</v>
      </c>
      <c r="E15" s="12">
        <v>0</v>
      </c>
      <c r="F15" s="11">
        <v>0</v>
      </c>
      <c r="G15" s="18">
        <v>50000</v>
      </c>
      <c r="H15" s="34">
        <v>0</v>
      </c>
      <c r="I15" s="30">
        <v>0</v>
      </c>
      <c r="J15" s="42">
        <v>0</v>
      </c>
      <c r="K15" s="40">
        <v>0</v>
      </c>
      <c r="L15" s="42">
        <v>0</v>
      </c>
      <c r="M15" s="40">
        <v>0</v>
      </c>
      <c r="N15" s="50"/>
    </row>
    <row r="16" spans="1:14" ht="12.5" x14ac:dyDescent="0.25">
      <c r="A16" s="1" t="s">
        <v>15</v>
      </c>
      <c r="B16" s="11">
        <v>49155</v>
      </c>
      <c r="C16" s="12">
        <v>94000</v>
      </c>
      <c r="D16" s="11">
        <v>0</v>
      </c>
      <c r="E16" s="12">
        <v>0</v>
      </c>
      <c r="F16" s="11">
        <v>0</v>
      </c>
      <c r="G16" s="18">
        <v>45000</v>
      </c>
      <c r="H16" s="34">
        <v>0</v>
      </c>
      <c r="I16" s="30">
        <v>0</v>
      </c>
      <c r="J16" s="42">
        <v>0</v>
      </c>
      <c r="K16" s="40">
        <v>0</v>
      </c>
      <c r="L16" s="42">
        <v>0</v>
      </c>
      <c r="M16" s="40">
        <v>0</v>
      </c>
      <c r="N16" s="41"/>
    </row>
    <row r="17" spans="1:14" ht="12.5" x14ac:dyDescent="0.25">
      <c r="A17" s="1" t="s">
        <v>16</v>
      </c>
      <c r="B17" s="11">
        <v>33777</v>
      </c>
      <c r="C17" s="12">
        <v>45000</v>
      </c>
      <c r="D17" s="11">
        <v>0</v>
      </c>
      <c r="E17" s="12">
        <v>0</v>
      </c>
      <c r="F17" s="11">
        <v>0</v>
      </c>
      <c r="G17" s="18">
        <v>30000</v>
      </c>
      <c r="H17" s="34">
        <v>242</v>
      </c>
      <c r="I17" s="30">
        <v>0</v>
      </c>
      <c r="J17" s="42">
        <v>13860</v>
      </c>
      <c r="K17" s="40">
        <v>0</v>
      </c>
      <c r="L17" s="42">
        <v>60</v>
      </c>
      <c r="M17" s="40">
        <v>0</v>
      </c>
      <c r="N17" s="51"/>
    </row>
    <row r="18" spans="1:14" ht="12.5" x14ac:dyDescent="0.25">
      <c r="A18" s="1" t="s">
        <v>17</v>
      </c>
      <c r="B18" s="11">
        <v>0</v>
      </c>
      <c r="C18" s="12">
        <v>36000</v>
      </c>
      <c r="D18" s="11">
        <v>42080</v>
      </c>
      <c r="E18" s="12">
        <v>50000</v>
      </c>
      <c r="F18" s="11">
        <v>0</v>
      </c>
      <c r="G18" s="18">
        <v>40000</v>
      </c>
      <c r="H18" s="34">
        <v>520</v>
      </c>
      <c r="I18" s="30">
        <v>40000</v>
      </c>
      <c r="J18" s="42">
        <v>58635</v>
      </c>
      <c r="K18" s="40">
        <v>42600</v>
      </c>
      <c r="L18" s="42">
        <v>10651</v>
      </c>
      <c r="M18" s="40">
        <v>50000</v>
      </c>
      <c r="N18" s="50"/>
    </row>
    <row r="19" spans="1:14" ht="12.5" x14ac:dyDescent="0.25">
      <c r="A19" s="1" t="s">
        <v>18</v>
      </c>
      <c r="B19" s="11">
        <v>0</v>
      </c>
      <c r="C19" s="12">
        <v>12000</v>
      </c>
      <c r="D19" s="11">
        <v>17433</v>
      </c>
      <c r="E19" s="12">
        <v>25000</v>
      </c>
      <c r="F19" s="11">
        <v>0</v>
      </c>
      <c r="G19" s="18">
        <v>15000</v>
      </c>
      <c r="H19" s="34">
        <v>0</v>
      </c>
      <c r="I19" s="30">
        <v>15000</v>
      </c>
      <c r="J19" s="42">
        <v>0</v>
      </c>
      <c r="K19" s="40">
        <v>15975</v>
      </c>
      <c r="L19" s="42">
        <v>0</v>
      </c>
      <c r="M19" s="40">
        <v>20000</v>
      </c>
      <c r="N19" s="50"/>
    </row>
    <row r="20" spans="1:14" ht="13" x14ac:dyDescent="0.3">
      <c r="A20" s="14" t="s">
        <v>19</v>
      </c>
      <c r="B20" s="15">
        <v>106132</v>
      </c>
      <c r="C20" s="16">
        <v>237000</v>
      </c>
      <c r="D20" s="15">
        <v>59513</v>
      </c>
      <c r="E20" s="16">
        <v>75000</v>
      </c>
      <c r="F20" s="15">
        <f t="shared" ref="F20" si="1">SUM(F15:F19)</f>
        <v>0</v>
      </c>
      <c r="G20" s="17">
        <f t="shared" ref="G20:M20" si="2">SUM(G15:G19)</f>
        <v>180000</v>
      </c>
      <c r="H20" s="33">
        <f t="shared" si="2"/>
        <v>762</v>
      </c>
      <c r="I20" s="29">
        <f t="shared" si="2"/>
        <v>55000</v>
      </c>
      <c r="J20" s="44">
        <f t="shared" si="2"/>
        <v>72495</v>
      </c>
      <c r="K20" s="43">
        <f t="shared" si="2"/>
        <v>58575</v>
      </c>
      <c r="L20" s="44">
        <f t="shared" si="2"/>
        <v>10711</v>
      </c>
      <c r="M20" s="43">
        <f t="shared" si="2"/>
        <v>70000</v>
      </c>
      <c r="N20" s="51"/>
    </row>
    <row r="21" spans="1:14" ht="12.5" x14ac:dyDescent="0.25">
      <c r="B21" s="11"/>
      <c r="C21" s="12"/>
      <c r="D21" s="11"/>
      <c r="E21" s="12"/>
      <c r="F21" s="11"/>
      <c r="G21" s="18"/>
      <c r="H21" s="34"/>
      <c r="I21" s="30"/>
      <c r="J21" s="34"/>
      <c r="K21" s="30"/>
      <c r="L21" s="34"/>
      <c r="M21" s="30"/>
    </row>
    <row r="22" spans="1:14" ht="12.5" x14ac:dyDescent="0.25">
      <c r="A22" s="1" t="s">
        <v>20</v>
      </c>
      <c r="B22" s="11"/>
      <c r="C22" s="12"/>
      <c r="D22" s="11"/>
      <c r="E22" s="12"/>
      <c r="F22" s="11"/>
      <c r="G22" s="18"/>
      <c r="H22" s="34"/>
      <c r="I22" s="30"/>
      <c r="J22" s="34"/>
      <c r="K22" s="30"/>
      <c r="L22" s="34"/>
      <c r="M22" s="30"/>
    </row>
    <row r="23" spans="1:14" ht="12.5" x14ac:dyDescent="0.25">
      <c r="A23" s="1" t="s">
        <v>21</v>
      </c>
      <c r="B23" s="11">
        <v>2</v>
      </c>
      <c r="C23" s="12">
        <v>0</v>
      </c>
      <c r="D23" s="11">
        <v>4.42</v>
      </c>
      <c r="E23" s="12">
        <v>0</v>
      </c>
      <c r="F23" s="11">
        <v>0</v>
      </c>
      <c r="G23" s="18">
        <v>0</v>
      </c>
      <c r="H23" s="34">
        <v>0</v>
      </c>
      <c r="I23" s="30">
        <v>0</v>
      </c>
      <c r="J23" s="34">
        <v>1.91</v>
      </c>
      <c r="K23" s="30">
        <v>0</v>
      </c>
      <c r="L23" s="34">
        <v>0.5</v>
      </c>
      <c r="M23" s="30"/>
    </row>
    <row r="24" spans="1:14" ht="13" x14ac:dyDescent="0.3">
      <c r="A24" s="14" t="s">
        <v>22</v>
      </c>
      <c r="B24" s="15">
        <v>2</v>
      </c>
      <c r="C24" s="16">
        <v>0</v>
      </c>
      <c r="D24" s="15">
        <v>4.42</v>
      </c>
      <c r="E24" s="16">
        <v>0</v>
      </c>
      <c r="F24" s="15">
        <f t="shared" ref="F24:L24" si="3">SUM(F23)</f>
        <v>0</v>
      </c>
      <c r="G24" s="17">
        <f t="shared" si="3"/>
        <v>0</v>
      </c>
      <c r="H24" s="33">
        <f t="shared" si="3"/>
        <v>0</v>
      </c>
      <c r="I24" s="29">
        <f t="shared" si="3"/>
        <v>0</v>
      </c>
      <c r="J24" s="33">
        <f t="shared" si="3"/>
        <v>1.91</v>
      </c>
      <c r="K24" s="29">
        <f t="shared" si="3"/>
        <v>0</v>
      </c>
      <c r="L24" s="33">
        <f t="shared" si="3"/>
        <v>0.5</v>
      </c>
      <c r="M24" s="29"/>
    </row>
    <row r="25" spans="1:14" ht="12.5" x14ac:dyDescent="0.25">
      <c r="B25" s="11"/>
      <c r="C25" s="12"/>
      <c r="D25" s="11"/>
      <c r="E25" s="12"/>
      <c r="F25" s="11"/>
      <c r="G25" s="18"/>
      <c r="H25" s="34"/>
      <c r="I25" s="30"/>
      <c r="J25" s="34"/>
      <c r="K25" s="30"/>
      <c r="L25" s="34"/>
      <c r="M25" s="30"/>
    </row>
    <row r="26" spans="1:14" ht="12.5" x14ac:dyDescent="0.25">
      <c r="A26" s="1" t="s">
        <v>23</v>
      </c>
      <c r="B26" s="11"/>
      <c r="C26" s="12"/>
      <c r="D26" s="11"/>
      <c r="E26" s="12"/>
      <c r="F26" s="11"/>
      <c r="G26" s="18"/>
      <c r="H26" s="34"/>
      <c r="I26" s="30"/>
      <c r="J26" s="34"/>
      <c r="K26" s="30"/>
      <c r="L26" s="34"/>
      <c r="M26" s="30"/>
    </row>
    <row r="27" spans="1:14" ht="12.5" x14ac:dyDescent="0.25">
      <c r="A27" s="1" t="s">
        <v>24</v>
      </c>
      <c r="B27" s="11">
        <v>129803</v>
      </c>
      <c r="C27" s="12">
        <v>130000</v>
      </c>
      <c r="D27" s="11">
        <v>160892.6</v>
      </c>
      <c r="E27" s="12">
        <v>140000</v>
      </c>
      <c r="F27" s="11">
        <v>149818</v>
      </c>
      <c r="G27" s="18">
        <v>160000</v>
      </c>
      <c r="H27" s="34">
        <v>142447</v>
      </c>
      <c r="I27" s="30">
        <v>160000</v>
      </c>
      <c r="J27" s="42">
        <v>177213</v>
      </c>
      <c r="K27" s="40">
        <v>170400</v>
      </c>
      <c r="L27" s="42">
        <v>155312</v>
      </c>
      <c r="M27" s="40">
        <v>180000</v>
      </c>
      <c r="N27" s="50"/>
    </row>
    <row r="28" spans="1:14" ht="12.5" x14ac:dyDescent="0.25">
      <c r="A28" s="1" t="s">
        <v>25</v>
      </c>
      <c r="B28" s="11">
        <v>167762</v>
      </c>
      <c r="C28" s="12">
        <v>170000</v>
      </c>
      <c r="D28" s="11">
        <v>170756</v>
      </c>
      <c r="E28" s="12">
        <v>180000</v>
      </c>
      <c r="F28" s="11">
        <v>208139</v>
      </c>
      <c r="G28" s="18">
        <v>210000</v>
      </c>
      <c r="H28" s="34">
        <v>208139</v>
      </c>
      <c r="I28" s="30">
        <v>210000</v>
      </c>
      <c r="J28" s="42">
        <v>278013</v>
      </c>
      <c r="K28" s="40">
        <v>223650</v>
      </c>
      <c r="L28" s="42">
        <v>46942</v>
      </c>
      <c r="M28" s="40">
        <v>240000</v>
      </c>
      <c r="N28" s="50"/>
    </row>
    <row r="29" spans="1:14" ht="12.5" x14ac:dyDescent="0.25">
      <c r="A29" s="1" t="s">
        <v>26</v>
      </c>
      <c r="B29" s="11">
        <v>157860</v>
      </c>
      <c r="C29" s="12">
        <v>150000</v>
      </c>
      <c r="D29" s="11">
        <v>123470</v>
      </c>
      <c r="E29" s="12">
        <v>150000</v>
      </c>
      <c r="F29" s="11">
        <v>0</v>
      </c>
      <c r="G29" s="18">
        <v>150000</v>
      </c>
      <c r="H29" s="34">
        <v>0</v>
      </c>
      <c r="I29" s="30">
        <v>150000</v>
      </c>
      <c r="J29" s="42">
        <v>0</v>
      </c>
      <c r="K29" s="40">
        <v>159750</v>
      </c>
      <c r="L29" s="42">
        <v>0</v>
      </c>
      <c r="M29" s="40">
        <v>5000</v>
      </c>
      <c r="N29" s="52"/>
    </row>
    <row r="30" spans="1:14" ht="12.5" x14ac:dyDescent="0.25">
      <c r="A30" s="1" t="s">
        <v>27</v>
      </c>
      <c r="B30" s="11"/>
      <c r="C30" s="12"/>
      <c r="D30" s="11"/>
      <c r="E30" s="12"/>
      <c r="F30" s="11">
        <v>30842</v>
      </c>
      <c r="G30" s="18">
        <v>0</v>
      </c>
      <c r="H30" s="34">
        <v>0</v>
      </c>
      <c r="I30" s="30">
        <v>0</v>
      </c>
      <c r="J30" s="42">
        <v>0</v>
      </c>
      <c r="K30" s="40">
        <v>0</v>
      </c>
      <c r="L30" s="42">
        <v>0</v>
      </c>
      <c r="M30" s="40">
        <v>0</v>
      </c>
      <c r="N30" s="41"/>
    </row>
    <row r="31" spans="1:14" ht="12.5" x14ac:dyDescent="0.25">
      <c r="A31" s="1" t="s">
        <v>28</v>
      </c>
      <c r="B31" s="11">
        <v>4547</v>
      </c>
      <c r="C31" s="12">
        <v>7000</v>
      </c>
      <c r="D31" s="11">
        <v>12889</v>
      </c>
      <c r="E31" s="12">
        <v>5000</v>
      </c>
      <c r="F31" s="11">
        <v>176</v>
      </c>
      <c r="G31" s="18">
        <v>5000</v>
      </c>
      <c r="H31" s="34">
        <v>1834.75</v>
      </c>
      <c r="I31" s="30">
        <v>5000</v>
      </c>
      <c r="J31" s="42">
        <v>450</v>
      </c>
      <c r="K31" s="40">
        <v>5325</v>
      </c>
      <c r="L31" s="42">
        <v>1870</v>
      </c>
      <c r="M31" s="40">
        <v>1200</v>
      </c>
      <c r="N31" s="41"/>
    </row>
    <row r="32" spans="1:14" ht="13" x14ac:dyDescent="0.3">
      <c r="A32" s="14" t="s">
        <v>29</v>
      </c>
      <c r="B32" s="15">
        <v>459972</v>
      </c>
      <c r="C32" s="16">
        <v>457000</v>
      </c>
      <c r="D32" s="15">
        <v>468007.6</v>
      </c>
      <c r="E32" s="16">
        <v>475000</v>
      </c>
      <c r="F32" s="15">
        <f t="shared" ref="F32:G32" si="4">SUM(F27:F31)</f>
        <v>388975</v>
      </c>
      <c r="G32" s="17">
        <f t="shared" si="4"/>
        <v>525000</v>
      </c>
      <c r="H32" s="33">
        <f t="shared" ref="H32:M32" si="5">SUM(H27:H31)</f>
        <v>352420.75</v>
      </c>
      <c r="I32" s="29">
        <f t="shared" si="5"/>
        <v>525000</v>
      </c>
      <c r="J32" s="44">
        <f t="shared" si="5"/>
        <v>455676</v>
      </c>
      <c r="K32" s="43">
        <f t="shared" si="5"/>
        <v>559125</v>
      </c>
      <c r="L32" s="44">
        <f t="shared" si="5"/>
        <v>204124</v>
      </c>
      <c r="M32" s="43">
        <f t="shared" si="5"/>
        <v>426200</v>
      </c>
      <c r="N32" s="41"/>
    </row>
    <row r="33" spans="1:14" ht="12.5" x14ac:dyDescent="0.25">
      <c r="B33" s="11"/>
      <c r="C33" s="12"/>
      <c r="D33" s="11"/>
      <c r="E33" s="12"/>
      <c r="F33" s="11"/>
      <c r="G33" s="18"/>
      <c r="H33" s="34"/>
      <c r="I33" s="30"/>
      <c r="J33" s="34"/>
      <c r="K33" s="30"/>
      <c r="L33" s="34"/>
      <c r="M33" s="30"/>
    </row>
    <row r="34" spans="1:14" ht="13" x14ac:dyDescent="0.3">
      <c r="A34" s="6" t="s">
        <v>30</v>
      </c>
      <c r="B34" s="19">
        <v>1505701</v>
      </c>
      <c r="C34" s="19">
        <v>2021500</v>
      </c>
      <c r="D34" s="19">
        <v>1638270.02</v>
      </c>
      <c r="E34" s="19">
        <v>1960000</v>
      </c>
      <c r="F34" s="19">
        <f>+F32+F20+F12+F24</f>
        <v>1899239</v>
      </c>
      <c r="G34" s="19">
        <f>G32+G24+G20+G12</f>
        <v>2365000</v>
      </c>
      <c r="H34" s="20">
        <f>+H32+H20+H12+H24</f>
        <v>1400022.75</v>
      </c>
      <c r="I34" s="20">
        <f>SUM(I32+I24+I20+I12)</f>
        <v>2280000</v>
      </c>
      <c r="J34" s="20">
        <f>+J32+J20+J12+J24</f>
        <v>1721643.91</v>
      </c>
      <c r="K34" s="20">
        <f>SUM(K32+K24+K20+K12)</f>
        <v>2428200</v>
      </c>
      <c r="L34" s="20">
        <f>SUM(L32+L24+L20+L12)</f>
        <v>1324930.5</v>
      </c>
      <c r="M34" s="20">
        <f>SUM(M32+M24+M20+M12)</f>
        <v>2312200</v>
      </c>
      <c r="N34" s="20"/>
    </row>
    <row r="35" spans="1:14" ht="12.5" x14ac:dyDescent="0.25">
      <c r="B35" s="11"/>
      <c r="C35" s="12"/>
      <c r="D35" s="11"/>
      <c r="E35" s="12"/>
      <c r="F35" s="11"/>
      <c r="G35" s="18"/>
      <c r="H35" s="30"/>
      <c r="I35" s="30"/>
      <c r="J35" s="30"/>
      <c r="K35" s="30"/>
      <c r="L35" s="34"/>
      <c r="M35" s="30"/>
    </row>
    <row r="36" spans="1:14" ht="13" x14ac:dyDescent="0.3">
      <c r="A36" s="6" t="s">
        <v>31</v>
      </c>
      <c r="B36" s="21"/>
      <c r="C36" s="21"/>
      <c r="D36" s="21"/>
      <c r="E36" s="21"/>
      <c r="F36" s="21"/>
      <c r="G36" s="21"/>
      <c r="H36" s="22"/>
      <c r="I36" s="22"/>
      <c r="J36" s="22"/>
      <c r="K36" s="22"/>
      <c r="L36" s="22"/>
      <c r="M36" s="22"/>
      <c r="N36" s="22"/>
    </row>
    <row r="37" spans="1:14" ht="12.5" x14ac:dyDescent="0.25">
      <c r="A37" s="1" t="s">
        <v>6</v>
      </c>
      <c r="B37" s="11"/>
      <c r="C37" s="12"/>
      <c r="D37" s="11"/>
      <c r="E37" s="12"/>
      <c r="F37" s="11"/>
      <c r="G37" s="18"/>
      <c r="H37" s="34"/>
      <c r="I37" s="30"/>
      <c r="J37" s="34"/>
      <c r="K37" s="30"/>
      <c r="L37" s="34"/>
      <c r="M37" s="30"/>
    </row>
    <row r="38" spans="1:14" ht="12.5" x14ac:dyDescent="0.25">
      <c r="A38" s="1" t="s">
        <v>32</v>
      </c>
      <c r="B38" s="11">
        <v>-6888</v>
      </c>
      <c r="C38" s="12">
        <v>-100000</v>
      </c>
      <c r="D38" s="11">
        <v>0</v>
      </c>
      <c r="E38" s="12">
        <v>-50000</v>
      </c>
      <c r="F38" s="11">
        <v>0</v>
      </c>
      <c r="G38" s="18">
        <v>-50000</v>
      </c>
      <c r="H38" s="35">
        <v>-905</v>
      </c>
      <c r="I38" s="46">
        <v>-20000</v>
      </c>
      <c r="J38" s="42">
        <v>-2334</v>
      </c>
      <c r="K38" s="40">
        <v>-21300</v>
      </c>
      <c r="L38" s="42">
        <v>-5339</v>
      </c>
      <c r="M38" s="40">
        <v>-18000</v>
      </c>
      <c r="N38" s="50"/>
    </row>
    <row r="39" spans="1:14" ht="12.5" x14ac:dyDescent="0.25">
      <c r="A39" s="1" t="s">
        <v>33</v>
      </c>
      <c r="B39" s="11">
        <v>-2565</v>
      </c>
      <c r="C39" s="12">
        <v>-3000</v>
      </c>
      <c r="D39" s="11">
        <v>-2647</v>
      </c>
      <c r="E39" s="12">
        <v>-3000</v>
      </c>
      <c r="F39" s="11">
        <v>-2689</v>
      </c>
      <c r="G39" s="18">
        <v>-3000</v>
      </c>
      <c r="H39" s="35">
        <v>-2723</v>
      </c>
      <c r="I39" s="46">
        <v>-3000</v>
      </c>
      <c r="J39" s="42">
        <v>-2834</v>
      </c>
      <c r="K39" s="40">
        <v>-3195</v>
      </c>
      <c r="L39" s="42">
        <v>-1157</v>
      </c>
      <c r="M39" s="40">
        <v>-3500</v>
      </c>
      <c r="N39" s="51"/>
    </row>
    <row r="40" spans="1:14" ht="12.5" x14ac:dyDescent="0.25">
      <c r="A40" s="1" t="s">
        <v>34</v>
      </c>
      <c r="B40" s="11">
        <v>-2166</v>
      </c>
      <c r="C40" s="12">
        <v>-25000</v>
      </c>
      <c r="D40" s="11">
        <v>-11471</v>
      </c>
      <c r="E40" s="12">
        <v>-30000</v>
      </c>
      <c r="F40" s="11">
        <v>-4141</v>
      </c>
      <c r="G40" s="18">
        <v>-30000</v>
      </c>
      <c r="H40" s="35">
        <v>-2939</v>
      </c>
      <c r="I40" s="46">
        <v>-30000</v>
      </c>
      <c r="J40" s="42">
        <v>0</v>
      </c>
      <c r="K40" s="40">
        <v>-31950</v>
      </c>
      <c r="L40" s="42">
        <v>0</v>
      </c>
      <c r="M40" s="40">
        <v>-35000</v>
      </c>
      <c r="N40" s="51"/>
    </row>
    <row r="41" spans="1:14" ht="12.5" x14ac:dyDescent="0.25">
      <c r="A41" s="1" t="s">
        <v>35</v>
      </c>
      <c r="B41" s="11">
        <v>0</v>
      </c>
      <c r="C41" s="12">
        <v>-3000</v>
      </c>
      <c r="D41" s="11">
        <v>-1882</v>
      </c>
      <c r="E41" s="12">
        <v>-6000</v>
      </c>
      <c r="F41" s="11">
        <v>-3000</v>
      </c>
      <c r="G41" s="18">
        <v>-4000</v>
      </c>
      <c r="H41" s="34">
        <v>0</v>
      </c>
      <c r="I41" s="46">
        <v>-4000</v>
      </c>
      <c r="J41" s="42">
        <v>-6105</v>
      </c>
      <c r="K41" s="40">
        <v>-4260</v>
      </c>
      <c r="L41" s="42">
        <v>0</v>
      </c>
      <c r="M41" s="40">
        <v>-5000</v>
      </c>
      <c r="N41" s="51"/>
    </row>
    <row r="42" spans="1:14" ht="12.5" x14ac:dyDescent="0.25">
      <c r="A42" s="1" t="s">
        <v>36</v>
      </c>
      <c r="B42" s="11">
        <v>-5850</v>
      </c>
      <c r="C42" s="12">
        <v>-25000</v>
      </c>
      <c r="D42" s="11">
        <v>-6600</v>
      </c>
      <c r="E42" s="12">
        <v>-20000</v>
      </c>
      <c r="F42" s="11">
        <v>0</v>
      </c>
      <c r="G42" s="18">
        <v>-20000</v>
      </c>
      <c r="H42" s="35">
        <v>-87</v>
      </c>
      <c r="I42" s="46">
        <v>-20000</v>
      </c>
      <c r="J42" s="42">
        <v>-3398</v>
      </c>
      <c r="K42" s="40">
        <v>-21300</v>
      </c>
      <c r="L42" s="42">
        <v>0</v>
      </c>
      <c r="M42" s="40">
        <v>-10000</v>
      </c>
      <c r="N42" s="51"/>
    </row>
    <row r="43" spans="1:14" ht="12.5" x14ac:dyDescent="0.25">
      <c r="A43" s="1" t="s">
        <v>37</v>
      </c>
      <c r="B43" s="11">
        <v>-11283</v>
      </c>
      <c r="C43" s="12">
        <v>-35000</v>
      </c>
      <c r="D43" s="11">
        <v>-8514</v>
      </c>
      <c r="E43" s="12">
        <v>-25000</v>
      </c>
      <c r="F43" s="11">
        <v>-5309</v>
      </c>
      <c r="G43" s="18">
        <v>-20000</v>
      </c>
      <c r="H43" s="35">
        <v>-7804</v>
      </c>
      <c r="I43" s="46">
        <v>-20000</v>
      </c>
      <c r="J43" s="42">
        <v>-43711</v>
      </c>
      <c r="K43" s="40">
        <v>-21300</v>
      </c>
      <c r="L43" s="42">
        <v>0</v>
      </c>
      <c r="M43" s="40">
        <v>-25000</v>
      </c>
      <c r="N43" s="50"/>
    </row>
    <row r="44" spans="1:14" ht="12.5" x14ac:dyDescent="0.25">
      <c r="A44" s="13" t="s">
        <v>38</v>
      </c>
      <c r="B44" s="11">
        <v>0</v>
      </c>
      <c r="C44" s="12">
        <v>-20000</v>
      </c>
      <c r="D44" s="11">
        <v>-8750</v>
      </c>
      <c r="E44" s="12">
        <v>-20000</v>
      </c>
      <c r="F44" s="11">
        <v>-1000</v>
      </c>
      <c r="G44" s="18">
        <v>-20000</v>
      </c>
      <c r="H44" s="34">
        <v>0</v>
      </c>
      <c r="I44" s="46">
        <v>-20000</v>
      </c>
      <c r="J44" s="42">
        <v>0</v>
      </c>
      <c r="K44" s="40">
        <v>-21300</v>
      </c>
      <c r="L44" s="42">
        <v>-38281</v>
      </c>
      <c r="M44" s="40">
        <v>-25000</v>
      </c>
      <c r="N44" s="50"/>
    </row>
    <row r="45" spans="1:14" ht="12.5" x14ac:dyDescent="0.25">
      <c r="A45" s="1" t="s">
        <v>39</v>
      </c>
      <c r="B45" s="11">
        <v>-3850</v>
      </c>
      <c r="C45" s="12">
        <v>-350000</v>
      </c>
      <c r="D45" s="11">
        <v>-119205</v>
      </c>
      <c r="E45" s="12">
        <v>-300000</v>
      </c>
      <c r="F45" s="11">
        <v>-65570</v>
      </c>
      <c r="G45" s="18">
        <v>-200000</v>
      </c>
      <c r="H45" s="35">
        <v>-88670</v>
      </c>
      <c r="I45" s="46">
        <v>-200000</v>
      </c>
      <c r="J45" s="42">
        <v>-82100</v>
      </c>
      <c r="K45" s="40">
        <v>-213000</v>
      </c>
      <c r="L45" s="42">
        <v>0</v>
      </c>
      <c r="M45" s="40">
        <v>-30000</v>
      </c>
      <c r="N45" s="50"/>
    </row>
    <row r="46" spans="1:14" ht="12.5" x14ac:dyDescent="0.25">
      <c r="A46" s="1" t="s">
        <v>40</v>
      </c>
      <c r="B46" s="11">
        <v>-20540</v>
      </c>
      <c r="C46" s="12">
        <v>-45000</v>
      </c>
      <c r="D46" s="11">
        <v>-45894</v>
      </c>
      <c r="E46" s="12">
        <v>-50000</v>
      </c>
      <c r="F46" s="11">
        <v>0</v>
      </c>
      <c r="G46" s="18">
        <v>-60000</v>
      </c>
      <c r="H46" s="35">
        <v>-9000</v>
      </c>
      <c r="I46" s="46">
        <v>-50000</v>
      </c>
      <c r="J46" s="42">
        <v>-43394</v>
      </c>
      <c r="K46" s="40">
        <v>-53250</v>
      </c>
      <c r="L46" s="42">
        <v>-50260</v>
      </c>
      <c r="M46" s="40">
        <v>-60000</v>
      </c>
      <c r="N46" s="51"/>
    </row>
    <row r="47" spans="1:14" ht="12.5" x14ac:dyDescent="0.25">
      <c r="A47" s="1" t="s">
        <v>41</v>
      </c>
      <c r="B47" s="11">
        <v>-73690</v>
      </c>
      <c r="C47" s="12">
        <v>-150000</v>
      </c>
      <c r="D47" s="11">
        <v>-138256.16</v>
      </c>
      <c r="E47" s="12">
        <v>-150000</v>
      </c>
      <c r="F47" s="11">
        <v>0</v>
      </c>
      <c r="G47" s="18">
        <v>-150000</v>
      </c>
      <c r="H47" s="34">
        <v>0</v>
      </c>
      <c r="I47" s="46">
        <v>-180000</v>
      </c>
      <c r="J47" s="42">
        <v>-177415</v>
      </c>
      <c r="K47" s="40">
        <v>-191700</v>
      </c>
      <c r="L47" s="42">
        <v>-78164</v>
      </c>
      <c r="M47" s="40">
        <v>-160000</v>
      </c>
      <c r="N47" s="51"/>
    </row>
    <row r="48" spans="1:14" ht="12.5" x14ac:dyDescent="0.25">
      <c r="A48" s="1" t="s">
        <v>42</v>
      </c>
      <c r="B48" s="11">
        <v>-31978</v>
      </c>
      <c r="C48" s="12">
        <v>-150000</v>
      </c>
      <c r="D48" s="11">
        <v>-113043</v>
      </c>
      <c r="E48" s="12">
        <v>-150000</v>
      </c>
      <c r="F48" s="11">
        <v>-8949</v>
      </c>
      <c r="G48" s="18">
        <v>-120000</v>
      </c>
      <c r="H48" s="35">
        <v>-10400</v>
      </c>
      <c r="I48" s="46">
        <v>-120000</v>
      </c>
      <c r="J48" s="42">
        <v>-21801</v>
      </c>
      <c r="K48" s="40">
        <v>-127800</v>
      </c>
      <c r="L48" s="42">
        <v>-35486</v>
      </c>
      <c r="M48" s="40">
        <v>-160000</v>
      </c>
      <c r="N48" s="50"/>
    </row>
    <row r="49" spans="1:14" ht="12.5" x14ac:dyDescent="0.25">
      <c r="A49" s="1" t="s">
        <v>43</v>
      </c>
      <c r="B49" s="11">
        <v>-97613</v>
      </c>
      <c r="C49" s="12">
        <v>-77000</v>
      </c>
      <c r="D49" s="11">
        <v>-99837.5</v>
      </c>
      <c r="E49" s="12">
        <v>-110000</v>
      </c>
      <c r="F49" s="11">
        <v>-98902.5</v>
      </c>
      <c r="G49" s="18">
        <v>-110000</v>
      </c>
      <c r="H49" s="35">
        <v>-110993</v>
      </c>
      <c r="I49" s="46">
        <v>-140000</v>
      </c>
      <c r="J49" s="42">
        <v>-134813</v>
      </c>
      <c r="K49" s="40">
        <v>-149100</v>
      </c>
      <c r="L49" s="42">
        <v>-101843</v>
      </c>
      <c r="M49" s="40">
        <v>-110000</v>
      </c>
      <c r="N49" s="41"/>
    </row>
    <row r="50" spans="1:14" ht="12.5" x14ac:dyDescent="0.25">
      <c r="A50" s="1" t="s">
        <v>44</v>
      </c>
      <c r="B50" s="11">
        <v>-2668</v>
      </c>
      <c r="C50" s="12">
        <v>-20000</v>
      </c>
      <c r="D50" s="11">
        <v>-11673.9</v>
      </c>
      <c r="E50" s="12">
        <v>-20000</v>
      </c>
      <c r="F50" s="11">
        <v>-4883.95</v>
      </c>
      <c r="G50" s="18">
        <v>-15000</v>
      </c>
      <c r="H50" s="34">
        <v>0</v>
      </c>
      <c r="I50" s="46">
        <v>-15000</v>
      </c>
      <c r="J50" s="42">
        <v>-19165</v>
      </c>
      <c r="K50" s="40">
        <v>-15975</v>
      </c>
      <c r="L50" s="42">
        <v>-2182</v>
      </c>
      <c r="M50" s="40">
        <v>-20000</v>
      </c>
      <c r="N50" s="45"/>
    </row>
    <row r="51" spans="1:14" ht="13" x14ac:dyDescent="0.3">
      <c r="A51" s="14" t="s">
        <v>12</v>
      </c>
      <c r="B51" s="15">
        <v>-259091</v>
      </c>
      <c r="C51" s="16">
        <v>-1003000</v>
      </c>
      <c r="D51" s="15">
        <v>-567773.56000000006</v>
      </c>
      <c r="E51" s="16">
        <v>-934000</v>
      </c>
      <c r="F51" s="15">
        <f t="shared" ref="F51:M51" si="6">SUM(F38:F50)</f>
        <v>-194444.45</v>
      </c>
      <c r="G51" s="23">
        <f t="shared" si="6"/>
        <v>-802000</v>
      </c>
      <c r="H51" s="33">
        <f t="shared" si="6"/>
        <v>-233521</v>
      </c>
      <c r="I51" s="31">
        <f t="shared" si="6"/>
        <v>-822000</v>
      </c>
      <c r="J51" s="44">
        <f t="shared" si="6"/>
        <v>-537070</v>
      </c>
      <c r="K51" s="47">
        <f t="shared" si="6"/>
        <v>-875430</v>
      </c>
      <c r="L51" s="44">
        <f t="shared" si="6"/>
        <v>-312712</v>
      </c>
      <c r="M51" s="47">
        <f t="shared" si="6"/>
        <v>-661500</v>
      </c>
      <c r="N51" s="41"/>
    </row>
    <row r="52" spans="1:14" ht="12.5" x14ac:dyDescent="0.25">
      <c r="B52" s="11"/>
      <c r="C52" s="12"/>
      <c r="D52" s="11"/>
      <c r="E52" s="12"/>
      <c r="F52" s="11"/>
      <c r="G52" s="18"/>
      <c r="H52" s="34"/>
      <c r="I52" s="30"/>
      <c r="J52" s="34"/>
      <c r="K52" s="30"/>
      <c r="L52" s="34"/>
      <c r="M52" s="30"/>
    </row>
    <row r="53" spans="1:14" ht="12.5" x14ac:dyDescent="0.25">
      <c r="A53" s="1" t="s">
        <v>13</v>
      </c>
      <c r="B53" s="11"/>
      <c r="C53" s="12"/>
      <c r="D53" s="11"/>
      <c r="E53" s="12"/>
      <c r="F53" s="11"/>
      <c r="G53" s="18"/>
      <c r="H53" s="34"/>
      <c r="I53" s="30"/>
      <c r="J53" s="34"/>
      <c r="K53" s="30"/>
      <c r="L53" s="34"/>
      <c r="M53" s="30"/>
    </row>
    <row r="54" spans="1:14" ht="12.5" x14ac:dyDescent="0.25">
      <c r="A54" s="1" t="s">
        <v>45</v>
      </c>
      <c r="B54" s="11">
        <v>-45489.39</v>
      </c>
      <c r="C54" s="12">
        <v>-50000</v>
      </c>
      <c r="D54" s="11">
        <v>0</v>
      </c>
      <c r="E54" s="12">
        <v>0</v>
      </c>
      <c r="F54" s="11">
        <v>0</v>
      </c>
      <c r="G54" s="18">
        <v>-50000</v>
      </c>
      <c r="H54" s="11">
        <v>-2445</v>
      </c>
      <c r="I54" s="30">
        <v>0</v>
      </c>
      <c r="J54" s="11">
        <v>0</v>
      </c>
      <c r="K54" s="30">
        <v>0</v>
      </c>
      <c r="L54" s="38">
        <v>0</v>
      </c>
      <c r="M54" s="30">
        <f t="shared" ref="M54:M55" si="7">K54*1.0914</f>
        <v>0</v>
      </c>
    </row>
    <row r="55" spans="1:14" ht="12.5" x14ac:dyDescent="0.25">
      <c r="A55" s="1" t="s">
        <v>46</v>
      </c>
      <c r="B55" s="11">
        <v>-1598</v>
      </c>
      <c r="C55" s="12">
        <v>-1600</v>
      </c>
      <c r="D55" s="11">
        <v>0</v>
      </c>
      <c r="E55" s="12">
        <v>-1600</v>
      </c>
      <c r="F55" s="11">
        <v>0</v>
      </c>
      <c r="G55" s="18">
        <v>-1600</v>
      </c>
      <c r="H55" s="34">
        <v>0</v>
      </c>
      <c r="I55" s="30">
        <v>0</v>
      </c>
      <c r="J55" s="34">
        <v>0</v>
      </c>
      <c r="K55" s="30">
        <v>0</v>
      </c>
      <c r="L55" s="38">
        <v>0</v>
      </c>
      <c r="M55" s="30">
        <f t="shared" si="7"/>
        <v>0</v>
      </c>
      <c r="N55" s="13"/>
    </row>
    <row r="56" spans="1:14" ht="13" x14ac:dyDescent="0.3">
      <c r="A56" s="14" t="s">
        <v>19</v>
      </c>
      <c r="B56" s="15">
        <v>-47087.39</v>
      </c>
      <c r="C56" s="16">
        <v>-51600</v>
      </c>
      <c r="D56" s="15">
        <v>0</v>
      </c>
      <c r="E56" s="16">
        <v>-1600</v>
      </c>
      <c r="F56" s="15">
        <f t="shared" ref="F56:M56" si="8">SUM(F54:F55)</f>
        <v>0</v>
      </c>
      <c r="G56" s="17">
        <f t="shared" si="8"/>
        <v>-51600</v>
      </c>
      <c r="H56" s="33">
        <f t="shared" si="8"/>
        <v>-2445</v>
      </c>
      <c r="I56" s="29">
        <f t="shared" si="8"/>
        <v>0</v>
      </c>
      <c r="J56" s="33">
        <f t="shared" si="8"/>
        <v>0</v>
      </c>
      <c r="K56" s="29">
        <f t="shared" si="8"/>
        <v>0</v>
      </c>
      <c r="L56" s="33">
        <v>0</v>
      </c>
      <c r="M56" s="29">
        <f t="shared" si="8"/>
        <v>0</v>
      </c>
    </row>
    <row r="57" spans="1:14" ht="12.5" x14ac:dyDescent="0.25">
      <c r="B57" s="11"/>
      <c r="C57" s="12"/>
      <c r="D57" s="11"/>
      <c r="E57" s="12"/>
      <c r="F57" s="11"/>
      <c r="G57" s="18"/>
      <c r="H57" s="34"/>
      <c r="I57" s="30"/>
      <c r="J57" s="34"/>
      <c r="K57" s="30"/>
      <c r="L57" s="34"/>
      <c r="M57" s="30"/>
    </row>
    <row r="58" spans="1:14" ht="12.5" x14ac:dyDescent="0.25">
      <c r="A58" s="1" t="s">
        <v>47</v>
      </c>
      <c r="B58" s="11"/>
      <c r="C58" s="12"/>
      <c r="D58" s="11"/>
      <c r="E58" s="12"/>
      <c r="F58" s="11"/>
      <c r="G58" s="18"/>
      <c r="H58" s="34">
        <v>0</v>
      </c>
      <c r="I58" s="30"/>
      <c r="J58" s="42">
        <v>0</v>
      </c>
      <c r="K58" s="40"/>
      <c r="L58" s="42"/>
      <c r="M58" s="40"/>
      <c r="N58" s="41"/>
    </row>
    <row r="59" spans="1:14" ht="12.5" x14ac:dyDescent="0.25">
      <c r="A59" s="1" t="s">
        <v>48</v>
      </c>
      <c r="B59" s="11">
        <v>-4800</v>
      </c>
      <c r="C59" s="12">
        <v>-6000</v>
      </c>
      <c r="D59" s="11">
        <v>-100</v>
      </c>
      <c r="E59" s="12">
        <v>-5000</v>
      </c>
      <c r="F59" s="11">
        <v>0</v>
      </c>
      <c r="G59" s="18">
        <v>-5000</v>
      </c>
      <c r="H59" s="35">
        <v>-326</v>
      </c>
      <c r="I59" s="46">
        <v>-5000</v>
      </c>
      <c r="J59" s="42">
        <v>-413</v>
      </c>
      <c r="K59" s="40">
        <v>-5325</v>
      </c>
      <c r="L59" s="42">
        <v>0</v>
      </c>
      <c r="M59" s="40">
        <v>-6000</v>
      </c>
      <c r="N59" s="41"/>
    </row>
    <row r="60" spans="1:14" ht="12.5" x14ac:dyDescent="0.25">
      <c r="A60" s="1" t="s">
        <v>49</v>
      </c>
      <c r="B60" s="11">
        <v>-20526</v>
      </c>
      <c r="C60" s="12">
        <v>-21000</v>
      </c>
      <c r="D60" s="11">
        <v>-18619</v>
      </c>
      <c r="E60" s="12">
        <v>-20000</v>
      </c>
      <c r="F60" s="11">
        <v>-19206</v>
      </c>
      <c r="G60" s="18">
        <v>-20000</v>
      </c>
      <c r="H60" s="35">
        <v>-20772</v>
      </c>
      <c r="I60" s="46">
        <v>-25000</v>
      </c>
      <c r="J60" s="42">
        <v>-28860</v>
      </c>
      <c r="K60" s="40">
        <v>-26625</v>
      </c>
      <c r="L60" s="42">
        <v>-32088</v>
      </c>
      <c r="M60" s="40">
        <v>-30000</v>
      </c>
      <c r="N60" s="41"/>
    </row>
    <row r="61" spans="1:14" ht="12.5" x14ac:dyDescent="0.25">
      <c r="A61" s="1" t="s">
        <v>50</v>
      </c>
      <c r="B61" s="11">
        <v>0</v>
      </c>
      <c r="C61" s="12"/>
      <c r="D61" s="11"/>
      <c r="E61" s="12"/>
      <c r="F61" s="11">
        <v>-450</v>
      </c>
      <c r="G61" s="18"/>
      <c r="H61" s="34">
        <v>0</v>
      </c>
      <c r="I61" s="30">
        <v>0</v>
      </c>
      <c r="J61" s="42">
        <v>0</v>
      </c>
      <c r="K61" s="40">
        <v>0</v>
      </c>
      <c r="L61" s="42">
        <v>0</v>
      </c>
      <c r="M61" s="40">
        <f t="shared" ref="M61" si="9">L61*1.0914</f>
        <v>0</v>
      </c>
      <c r="N61" s="41"/>
    </row>
    <row r="62" spans="1:14" ht="12.5" x14ac:dyDescent="0.25">
      <c r="A62" s="1" t="s">
        <v>51</v>
      </c>
      <c r="B62" s="11">
        <v>-152</v>
      </c>
      <c r="C62" s="12">
        <v>-1000</v>
      </c>
      <c r="D62" s="11">
        <v>-1259.9000000000001</v>
      </c>
      <c r="E62" s="12">
        <v>-5000</v>
      </c>
      <c r="F62" s="11">
        <v>-183.8</v>
      </c>
      <c r="G62" s="18">
        <v>-2500</v>
      </c>
      <c r="H62" s="35">
        <v>-1570</v>
      </c>
      <c r="I62" s="46">
        <v>-5000</v>
      </c>
      <c r="J62" s="42">
        <v>-3462</v>
      </c>
      <c r="K62" s="40">
        <v>-5325</v>
      </c>
      <c r="L62" s="42">
        <v>-3007</v>
      </c>
      <c r="M62" s="40">
        <f>-300*27</f>
        <v>-8100</v>
      </c>
      <c r="N62" s="50"/>
    </row>
    <row r="63" spans="1:14" ht="13" x14ac:dyDescent="0.3">
      <c r="A63" s="14" t="s">
        <v>52</v>
      </c>
      <c r="B63" s="15">
        <v>-25478</v>
      </c>
      <c r="C63" s="16">
        <v>-28000</v>
      </c>
      <c r="D63" s="15">
        <v>-19978.900000000001</v>
      </c>
      <c r="E63" s="16">
        <v>-30000</v>
      </c>
      <c r="F63" s="15">
        <f>SUM(F59:F62)</f>
        <v>-19839.8</v>
      </c>
      <c r="G63" s="29">
        <f t="shared" ref="G63:I63" si="10">SUM(G58:G62)</f>
        <v>-27500</v>
      </c>
      <c r="H63" s="33">
        <f t="shared" si="10"/>
        <v>-22668</v>
      </c>
      <c r="I63" s="29">
        <f t="shared" si="10"/>
        <v>-35000</v>
      </c>
      <c r="J63" s="44">
        <f>SUM(J58:J62)</f>
        <v>-32735</v>
      </c>
      <c r="K63" s="43">
        <f>SUM(K59:K62)</f>
        <v>-37275</v>
      </c>
      <c r="L63" s="44">
        <f>SUM(L59:L62)</f>
        <v>-35095</v>
      </c>
      <c r="M63" s="43">
        <f>SUM(M59:M62)</f>
        <v>-44100</v>
      </c>
      <c r="N63" s="41"/>
    </row>
    <row r="64" spans="1:14" ht="12.5" x14ac:dyDescent="0.25">
      <c r="B64" s="11"/>
      <c r="C64" s="12"/>
      <c r="D64" s="11"/>
      <c r="E64" s="12"/>
      <c r="F64" s="11"/>
      <c r="G64" s="18"/>
      <c r="H64" s="34"/>
      <c r="I64" s="30"/>
      <c r="J64" s="34"/>
      <c r="K64" s="30"/>
      <c r="L64" s="34"/>
      <c r="M64" s="30"/>
    </row>
    <row r="65" spans="1:14" ht="13" x14ac:dyDescent="0.3">
      <c r="A65" s="6" t="s">
        <v>53</v>
      </c>
      <c r="B65" s="19">
        <v>1174044.6100000001</v>
      </c>
      <c r="C65" s="19">
        <v>938900</v>
      </c>
      <c r="D65" s="19">
        <v>1050517.56</v>
      </c>
      <c r="E65" s="19">
        <v>994400</v>
      </c>
      <c r="F65" s="19">
        <f>F34+F51+F56+F63</f>
        <v>1684954.75</v>
      </c>
      <c r="G65" s="19">
        <f>G34+G51+G56+G63</f>
        <v>1483900</v>
      </c>
      <c r="H65" s="20">
        <f>H34+H51+H56+H63</f>
        <v>1141388.75</v>
      </c>
      <c r="I65" s="20">
        <f>SUM(I34+I51+I56+I63)</f>
        <v>1423000</v>
      </c>
      <c r="J65" s="20">
        <f>J34+J51+J56+J63</f>
        <v>1151838.9099999999</v>
      </c>
      <c r="K65" s="20">
        <f>SUM(K34+K51+K56+K63)</f>
        <v>1515495</v>
      </c>
      <c r="L65" s="20">
        <f>SUM(L34+L51+L56+L63)</f>
        <v>977123.5</v>
      </c>
      <c r="M65" s="20">
        <f>SUM(M34+M51+M56+M63)</f>
        <v>1606600</v>
      </c>
      <c r="N65" s="22"/>
    </row>
    <row r="66" spans="1:14" ht="12.5" x14ac:dyDescent="0.25">
      <c r="B66" s="11"/>
      <c r="C66" s="12"/>
      <c r="D66" s="11"/>
      <c r="E66" s="12"/>
      <c r="F66" s="11"/>
      <c r="G66" s="18"/>
      <c r="H66" s="34"/>
      <c r="I66" s="30"/>
      <c r="J66" s="34"/>
      <c r="K66" s="30"/>
      <c r="L66" s="34"/>
      <c r="M66" s="30"/>
    </row>
    <row r="67" spans="1:14" ht="13" x14ac:dyDescent="0.3">
      <c r="A67" s="14" t="s">
        <v>54</v>
      </c>
      <c r="B67" s="11"/>
      <c r="C67" s="12"/>
      <c r="D67" s="11"/>
      <c r="E67" s="12"/>
      <c r="F67" s="11"/>
      <c r="G67" s="18"/>
      <c r="H67" s="34"/>
      <c r="I67" s="30"/>
      <c r="J67" s="34"/>
      <c r="K67" s="30"/>
      <c r="L67" s="34"/>
      <c r="M67" s="30"/>
    </row>
    <row r="68" spans="1:14" ht="12.5" x14ac:dyDescent="0.25">
      <c r="A68" s="1" t="s">
        <v>55</v>
      </c>
      <c r="B68" s="11">
        <v>-387943</v>
      </c>
      <c r="C68" s="12">
        <v>-550000</v>
      </c>
      <c r="D68" s="11">
        <v>-426902.5</v>
      </c>
      <c r="E68" s="12">
        <v>-500000</v>
      </c>
      <c r="F68" s="11">
        <v>-215627.8</v>
      </c>
      <c r="G68" s="18">
        <v>-500000</v>
      </c>
      <c r="H68" s="11">
        <v>-223535</v>
      </c>
      <c r="I68" s="46">
        <v>-500000</v>
      </c>
      <c r="J68" s="48">
        <v>-561675</v>
      </c>
      <c r="K68" s="40">
        <v>-532500</v>
      </c>
      <c r="L68" s="42">
        <v>-438400</v>
      </c>
      <c r="M68" s="40">
        <v>-600000</v>
      </c>
      <c r="N68" s="53"/>
    </row>
    <row r="69" spans="1:14" ht="12.5" x14ac:dyDescent="0.25">
      <c r="A69" s="1" t="s">
        <v>56</v>
      </c>
      <c r="B69" s="11">
        <v>-2079</v>
      </c>
      <c r="C69" s="12">
        <v>-5000</v>
      </c>
      <c r="D69" s="11">
        <v>0</v>
      </c>
      <c r="E69" s="12">
        <v>-5000</v>
      </c>
      <c r="F69" s="11">
        <v>0</v>
      </c>
      <c r="G69" s="18">
        <v>0</v>
      </c>
      <c r="H69" s="34">
        <v>0</v>
      </c>
      <c r="I69" s="46">
        <v>0</v>
      </c>
      <c r="J69" s="42">
        <v>0</v>
      </c>
      <c r="K69" s="40">
        <v>0</v>
      </c>
      <c r="L69" s="42">
        <v>0</v>
      </c>
      <c r="M69" s="40">
        <f t="shared" ref="M69:M73" si="11">L69*1.0914</f>
        <v>0</v>
      </c>
      <c r="N69" s="54"/>
    </row>
    <row r="70" spans="1:14" ht="12.75" customHeight="1" x14ac:dyDescent="0.25">
      <c r="A70" s="1" t="s">
        <v>57</v>
      </c>
      <c r="B70" s="11">
        <v>-16211</v>
      </c>
      <c r="C70" s="12">
        <v>-20000</v>
      </c>
      <c r="D70" s="11">
        <v>-14988</v>
      </c>
      <c r="E70" s="12">
        <v>-20000</v>
      </c>
      <c r="F70" s="11">
        <v>-8279.75</v>
      </c>
      <c r="G70" s="18">
        <v>-20000</v>
      </c>
      <c r="H70" s="11">
        <v>-7904</v>
      </c>
      <c r="I70" s="46">
        <v>-25000</v>
      </c>
      <c r="J70" s="48">
        <v>-30757</v>
      </c>
      <c r="K70" s="40">
        <v>-26625</v>
      </c>
      <c r="L70" s="42">
        <v>-9633</v>
      </c>
      <c r="M70" s="40">
        <v>-10000</v>
      </c>
      <c r="N70" s="54"/>
    </row>
    <row r="71" spans="1:14" ht="12.5" x14ac:dyDescent="0.25">
      <c r="A71" s="1" t="s">
        <v>58</v>
      </c>
      <c r="B71" s="11">
        <v>0</v>
      </c>
      <c r="C71" s="12">
        <v>-1000</v>
      </c>
      <c r="D71" s="11"/>
      <c r="E71" s="12">
        <v>-1000</v>
      </c>
      <c r="F71" s="11">
        <v>0</v>
      </c>
      <c r="G71" s="18">
        <v>0</v>
      </c>
      <c r="H71" s="34">
        <v>0</v>
      </c>
      <c r="I71" s="46">
        <v>-3000</v>
      </c>
      <c r="J71" s="42">
        <v>-1148</v>
      </c>
      <c r="K71" s="40">
        <v>-3195</v>
      </c>
      <c r="L71" s="42">
        <v>-122</v>
      </c>
      <c r="M71" s="40">
        <v>-3000</v>
      </c>
      <c r="N71" s="54"/>
    </row>
    <row r="72" spans="1:14" ht="12.5" x14ac:dyDescent="0.25">
      <c r="A72" s="1" t="s">
        <v>59</v>
      </c>
      <c r="B72" s="11">
        <v>0</v>
      </c>
      <c r="C72" s="12">
        <v>-1500</v>
      </c>
      <c r="D72" s="11"/>
      <c r="E72" s="12">
        <v>-500</v>
      </c>
      <c r="F72" s="11">
        <v>0</v>
      </c>
      <c r="G72" s="18">
        <v>0</v>
      </c>
      <c r="H72" s="34">
        <v>0</v>
      </c>
      <c r="I72" s="30">
        <v>0</v>
      </c>
      <c r="J72" s="42">
        <v>0</v>
      </c>
      <c r="K72" s="40">
        <v>0</v>
      </c>
      <c r="L72" s="42">
        <v>0</v>
      </c>
      <c r="M72" s="40">
        <f t="shared" si="11"/>
        <v>0</v>
      </c>
      <c r="N72" s="51"/>
    </row>
    <row r="73" spans="1:14" ht="12.5" x14ac:dyDescent="0.25">
      <c r="A73" s="1" t="s">
        <v>60</v>
      </c>
      <c r="B73" s="11">
        <v>-143899</v>
      </c>
      <c r="C73" s="12">
        <v>-3000</v>
      </c>
      <c r="D73" s="11">
        <v>-64</v>
      </c>
      <c r="E73" s="12">
        <v>0</v>
      </c>
      <c r="F73" s="11">
        <v>0</v>
      </c>
      <c r="G73" s="18">
        <v>0</v>
      </c>
      <c r="H73" s="34">
        <v>0</v>
      </c>
      <c r="I73" s="46">
        <v>-100000</v>
      </c>
      <c r="J73" s="42">
        <v>0</v>
      </c>
      <c r="K73" s="40">
        <v>-106500</v>
      </c>
      <c r="L73" s="42">
        <v>0</v>
      </c>
      <c r="M73" s="40">
        <f t="shared" si="11"/>
        <v>0</v>
      </c>
      <c r="N73" s="55"/>
    </row>
    <row r="74" spans="1:14" ht="12.5" x14ac:dyDescent="0.25">
      <c r="A74" s="1" t="s">
        <v>61</v>
      </c>
      <c r="B74" s="11">
        <v>0</v>
      </c>
      <c r="C74" s="12"/>
      <c r="D74" s="11"/>
      <c r="E74" s="12">
        <v>0</v>
      </c>
      <c r="F74" s="11">
        <v>0</v>
      </c>
      <c r="G74" s="18">
        <v>0</v>
      </c>
      <c r="H74" s="34">
        <v>0</v>
      </c>
      <c r="I74" s="30">
        <v>0</v>
      </c>
      <c r="J74" s="42">
        <v>0</v>
      </c>
      <c r="K74" s="40">
        <v>0</v>
      </c>
      <c r="L74" s="42">
        <v>0</v>
      </c>
      <c r="M74" s="40">
        <f t="shared" ref="M74:M89" si="12">K74*1.0914</f>
        <v>0</v>
      </c>
      <c r="N74" s="49"/>
    </row>
    <row r="75" spans="1:14" ht="12.5" x14ac:dyDescent="0.25">
      <c r="A75" s="1" t="s">
        <v>62</v>
      </c>
      <c r="B75" s="11">
        <v>0</v>
      </c>
      <c r="C75" s="12">
        <v>-1000</v>
      </c>
      <c r="D75" s="11"/>
      <c r="E75" s="12">
        <v>-1000</v>
      </c>
      <c r="F75" s="11">
        <v>0</v>
      </c>
      <c r="G75" s="18">
        <v>0</v>
      </c>
      <c r="H75" s="34">
        <v>0</v>
      </c>
      <c r="I75" s="30">
        <v>0</v>
      </c>
      <c r="J75" s="42">
        <v>0</v>
      </c>
      <c r="K75" s="40">
        <v>0</v>
      </c>
      <c r="L75" s="42">
        <v>0</v>
      </c>
      <c r="M75" s="40">
        <f t="shared" si="12"/>
        <v>0</v>
      </c>
      <c r="N75" s="51"/>
    </row>
    <row r="76" spans="1:14" ht="12.5" x14ac:dyDescent="0.25">
      <c r="A76" s="1" t="s">
        <v>63</v>
      </c>
      <c r="B76" s="11">
        <v>-154395</v>
      </c>
      <c r="C76" s="12">
        <v>-270000</v>
      </c>
      <c r="D76" s="11">
        <v>-281890</v>
      </c>
      <c r="E76" s="12">
        <v>-300000</v>
      </c>
      <c r="F76" s="11">
        <v>-139590</v>
      </c>
      <c r="G76" s="18">
        <v>-300000</v>
      </c>
      <c r="H76" s="11">
        <v>-186020</v>
      </c>
      <c r="I76" s="46">
        <v>-350000</v>
      </c>
      <c r="J76" s="48">
        <v>-311780</v>
      </c>
      <c r="K76" s="40">
        <v>-372750</v>
      </c>
      <c r="L76" s="42">
        <v>-237820</v>
      </c>
      <c r="M76" s="40">
        <v>-340000</v>
      </c>
      <c r="N76" s="51"/>
    </row>
    <row r="77" spans="1:14" ht="12.5" x14ac:dyDescent="0.25">
      <c r="A77" t="s">
        <v>99</v>
      </c>
      <c r="B77" s="11"/>
      <c r="C77" s="12"/>
      <c r="D77" s="11"/>
      <c r="E77" s="12"/>
      <c r="F77" s="11"/>
      <c r="G77" s="18"/>
      <c r="H77" s="26"/>
      <c r="I77" s="46">
        <v>0</v>
      </c>
      <c r="J77" s="48">
        <v>-420</v>
      </c>
      <c r="K77" s="40">
        <v>0</v>
      </c>
      <c r="L77" s="42">
        <v>0</v>
      </c>
      <c r="M77" s="40">
        <f t="shared" ref="M77" si="13">L77*1.0914</f>
        <v>0</v>
      </c>
      <c r="N77" s="51"/>
    </row>
    <row r="78" spans="1:14" ht="12.5" x14ac:dyDescent="0.25">
      <c r="A78" s="1" t="s">
        <v>64</v>
      </c>
      <c r="B78" s="11">
        <v>-180</v>
      </c>
      <c r="C78" s="12">
        <v>-500</v>
      </c>
      <c r="D78" s="11">
        <v>0</v>
      </c>
      <c r="E78" s="12">
        <v>-500</v>
      </c>
      <c r="F78" s="11">
        <v>-22120</v>
      </c>
      <c r="G78" s="18">
        <v>-500</v>
      </c>
      <c r="H78" s="34">
        <v>0</v>
      </c>
      <c r="I78" s="46">
        <v>-2000</v>
      </c>
      <c r="J78" s="42">
        <v>-1453</v>
      </c>
      <c r="K78" s="40">
        <v>-2130</v>
      </c>
      <c r="L78" s="42">
        <v>0</v>
      </c>
      <c r="M78" s="40">
        <v>-5000</v>
      </c>
      <c r="N78" s="49"/>
    </row>
    <row r="79" spans="1:14" ht="14" customHeight="1" x14ac:dyDescent="0.25">
      <c r="A79" s="1" t="s">
        <v>65</v>
      </c>
      <c r="B79" s="11">
        <v>0</v>
      </c>
      <c r="C79" s="12">
        <v>-2000</v>
      </c>
      <c r="D79" s="11"/>
      <c r="E79" s="12">
        <v>-2000</v>
      </c>
      <c r="F79" s="11">
        <v>0</v>
      </c>
      <c r="G79" s="18">
        <v>-2000</v>
      </c>
      <c r="H79" s="34">
        <v>0</v>
      </c>
      <c r="I79" s="46">
        <v>-2000</v>
      </c>
      <c r="J79" s="42">
        <v>0</v>
      </c>
      <c r="K79" s="40">
        <v>-2130</v>
      </c>
      <c r="L79" s="42">
        <v>0</v>
      </c>
      <c r="M79" s="40">
        <v>-2500</v>
      </c>
      <c r="N79" s="51"/>
    </row>
    <row r="80" spans="1:14" ht="14" customHeight="1" x14ac:dyDescent="0.25">
      <c r="A80" s="1" t="s">
        <v>66</v>
      </c>
      <c r="B80" s="11"/>
      <c r="C80" s="12"/>
      <c r="D80" s="11">
        <v>-1875</v>
      </c>
      <c r="E80" s="12">
        <v>0</v>
      </c>
      <c r="F80" s="11">
        <v>0</v>
      </c>
      <c r="G80" s="18">
        <v>0</v>
      </c>
      <c r="H80" s="34">
        <v>0</v>
      </c>
      <c r="I80" s="46">
        <v>-2000</v>
      </c>
      <c r="J80" s="42">
        <v>0</v>
      </c>
      <c r="K80" s="40">
        <v>-2130</v>
      </c>
      <c r="L80" s="42">
        <v>-386</v>
      </c>
      <c r="M80" s="40">
        <v>-2500</v>
      </c>
      <c r="N80" s="49"/>
    </row>
    <row r="81" spans="1:14" ht="13.25" customHeight="1" x14ac:dyDescent="0.25">
      <c r="A81" s="1" t="s">
        <v>67</v>
      </c>
      <c r="B81" s="11">
        <v>-5972</v>
      </c>
      <c r="C81" s="12">
        <v>-3000</v>
      </c>
      <c r="D81" s="11">
        <v>-3111</v>
      </c>
      <c r="E81" s="12">
        <v>-3000</v>
      </c>
      <c r="F81" s="11">
        <v>-2500</v>
      </c>
      <c r="G81" s="18">
        <v>-3000</v>
      </c>
      <c r="H81" s="35">
        <v>-3083</v>
      </c>
      <c r="I81" s="46">
        <v>-4000</v>
      </c>
      <c r="J81" s="42">
        <v>-6141</v>
      </c>
      <c r="K81" s="40">
        <v>-4260</v>
      </c>
      <c r="L81" s="42">
        <v>-3563</v>
      </c>
      <c r="M81" s="40">
        <v>-7300</v>
      </c>
      <c r="N81" s="55"/>
    </row>
    <row r="82" spans="1:14" ht="12.5" x14ac:dyDescent="0.25">
      <c r="A82" s="1" t="s">
        <v>68</v>
      </c>
      <c r="B82" s="11">
        <v>0</v>
      </c>
      <c r="C82" s="12">
        <v>-3000</v>
      </c>
      <c r="D82" s="11">
        <v>-2957</v>
      </c>
      <c r="E82" s="12">
        <v>-3000</v>
      </c>
      <c r="F82" s="11"/>
      <c r="G82" s="18">
        <v>-3000</v>
      </c>
      <c r="H82" s="34">
        <v>0</v>
      </c>
      <c r="I82" s="46">
        <v>-3000</v>
      </c>
      <c r="J82" s="42">
        <v>-2957</v>
      </c>
      <c r="K82" s="40">
        <v>-3195</v>
      </c>
      <c r="L82" s="42">
        <v>-2957</v>
      </c>
      <c r="M82" s="40">
        <v>-3500</v>
      </c>
      <c r="N82" s="55"/>
    </row>
    <row r="83" spans="1:14" ht="12.5" x14ac:dyDescent="0.25">
      <c r="A83" s="1" t="s">
        <v>69</v>
      </c>
      <c r="B83" s="11">
        <v>-15523</v>
      </c>
      <c r="C83" s="12">
        <v>-30000</v>
      </c>
      <c r="D83" s="11">
        <v>-43400</v>
      </c>
      <c r="E83" s="12">
        <v>-50000</v>
      </c>
      <c r="F83" s="11">
        <v>-12000</v>
      </c>
      <c r="G83" s="18">
        <v>-45000</v>
      </c>
      <c r="H83" s="35">
        <v>-51320</v>
      </c>
      <c r="I83" s="46">
        <v>-75000</v>
      </c>
      <c r="J83" s="42">
        <v>-64345</v>
      </c>
      <c r="K83" s="40">
        <v>-79875</v>
      </c>
      <c r="L83" s="42">
        <v>-30960</v>
      </c>
      <c r="M83" s="40">
        <v>-60000</v>
      </c>
      <c r="N83" s="51"/>
    </row>
    <row r="84" spans="1:14" ht="12.5" x14ac:dyDescent="0.25">
      <c r="A84" s="1" t="s">
        <v>70</v>
      </c>
      <c r="B84" s="11">
        <v>-3400</v>
      </c>
      <c r="C84" s="12">
        <v>-10000</v>
      </c>
      <c r="D84" s="11">
        <v>-5500</v>
      </c>
      <c r="E84" s="12">
        <v>-10000</v>
      </c>
      <c r="F84" s="11">
        <v>0</v>
      </c>
      <c r="G84" s="18">
        <v>-10000</v>
      </c>
      <c r="H84" s="34">
        <v>0</v>
      </c>
      <c r="I84" s="46">
        <v>-10000</v>
      </c>
      <c r="J84" s="42">
        <v>0</v>
      </c>
      <c r="K84" s="40">
        <v>-10650</v>
      </c>
      <c r="L84" s="42">
        <v>0</v>
      </c>
      <c r="M84" s="40">
        <v>-10000</v>
      </c>
      <c r="N84" s="51"/>
    </row>
    <row r="85" spans="1:14" ht="12.5" x14ac:dyDescent="0.25">
      <c r="A85" s="13" t="s">
        <v>71</v>
      </c>
      <c r="B85" s="11">
        <v>-36250</v>
      </c>
      <c r="C85" s="12">
        <v>-60000</v>
      </c>
      <c r="D85" s="11">
        <v>-54688</v>
      </c>
      <c r="E85" s="12">
        <v>-60000</v>
      </c>
      <c r="F85" s="11">
        <v>-34375</v>
      </c>
      <c r="G85" s="18">
        <v>-85000</v>
      </c>
      <c r="H85" s="35">
        <v>-30883</v>
      </c>
      <c r="I85" s="46">
        <v>-100000</v>
      </c>
      <c r="J85" s="42">
        <v>-40625</v>
      </c>
      <c r="K85" s="40">
        <v>-106500</v>
      </c>
      <c r="L85" s="42">
        <v>-41134</v>
      </c>
      <c r="M85" s="40">
        <v>-50000</v>
      </c>
      <c r="N85" s="51"/>
    </row>
    <row r="86" spans="1:14" ht="12.5" x14ac:dyDescent="0.25">
      <c r="A86" s="13" t="s">
        <v>72</v>
      </c>
      <c r="B86" s="11"/>
      <c r="C86" s="12"/>
      <c r="D86" s="11"/>
      <c r="E86" s="12"/>
      <c r="F86" s="11"/>
      <c r="G86" s="18">
        <v>-240000</v>
      </c>
      <c r="H86" s="34">
        <v>0</v>
      </c>
      <c r="I86" s="46">
        <v>-240000</v>
      </c>
      <c r="J86" s="42">
        <v>-200000</v>
      </c>
      <c r="K86" s="40">
        <v>-255600</v>
      </c>
      <c r="L86" s="42">
        <v>-275000</v>
      </c>
      <c r="M86" s="40">
        <v>-260000</v>
      </c>
      <c r="N86" s="49"/>
    </row>
    <row r="87" spans="1:14" ht="12.5" x14ac:dyDescent="0.25">
      <c r="A87" s="1" t="s">
        <v>73</v>
      </c>
      <c r="B87" s="11">
        <v>0</v>
      </c>
      <c r="C87" s="12">
        <v>0</v>
      </c>
      <c r="D87" s="11">
        <v>0</v>
      </c>
      <c r="E87" s="12">
        <v>0</v>
      </c>
      <c r="F87" s="11">
        <v>0</v>
      </c>
      <c r="G87" s="18">
        <v>0</v>
      </c>
      <c r="H87" s="34">
        <v>0</v>
      </c>
      <c r="I87" s="30">
        <v>0</v>
      </c>
      <c r="J87" s="42">
        <v>0</v>
      </c>
      <c r="K87" s="40">
        <v>0</v>
      </c>
      <c r="L87" s="42">
        <v>0</v>
      </c>
      <c r="M87" s="40">
        <v>-250</v>
      </c>
      <c r="N87" s="49"/>
    </row>
    <row r="88" spans="1:14" ht="12.5" x14ac:dyDescent="0.25">
      <c r="A88" s="1" t="s">
        <v>74</v>
      </c>
      <c r="B88" s="11">
        <v>-5794.47</v>
      </c>
      <c r="C88" s="12">
        <v>-8000</v>
      </c>
      <c r="D88" s="11">
        <v>-4386.62</v>
      </c>
      <c r="E88" s="12">
        <v>-5000</v>
      </c>
      <c r="F88" s="11">
        <v>-7282.6</v>
      </c>
      <c r="G88" s="18">
        <v>-6000</v>
      </c>
      <c r="H88" s="11">
        <v>-2307</v>
      </c>
      <c r="I88" s="46">
        <v>-10000</v>
      </c>
      <c r="J88" s="48">
        <v>-2135</v>
      </c>
      <c r="K88" s="40">
        <v>-10650</v>
      </c>
      <c r="L88" s="42">
        <v>-4240</v>
      </c>
      <c r="M88" s="40">
        <v>-6000</v>
      </c>
      <c r="N88" s="49"/>
    </row>
    <row r="89" spans="1:14" ht="12.5" x14ac:dyDescent="0.25">
      <c r="A89" s="1" t="s">
        <v>75</v>
      </c>
      <c r="B89" s="11">
        <v>-12066.35</v>
      </c>
      <c r="C89" s="12">
        <v>0</v>
      </c>
      <c r="D89" s="11">
        <v>0</v>
      </c>
      <c r="E89" s="12">
        <v>0</v>
      </c>
      <c r="F89" s="11">
        <v>0</v>
      </c>
      <c r="G89" s="18">
        <v>0</v>
      </c>
      <c r="H89" s="11">
        <v>-431</v>
      </c>
      <c r="I89" s="30">
        <v>0</v>
      </c>
      <c r="J89" s="48">
        <v>-3742</v>
      </c>
      <c r="K89" s="40">
        <v>0</v>
      </c>
      <c r="L89" s="42">
        <v>-1020</v>
      </c>
      <c r="M89" s="40">
        <f t="shared" si="12"/>
        <v>0</v>
      </c>
      <c r="N89" s="55"/>
    </row>
    <row r="90" spans="1:14" ht="13" x14ac:dyDescent="0.3">
      <c r="A90" s="14" t="s">
        <v>76</v>
      </c>
      <c r="B90" s="15">
        <v>-783712.82</v>
      </c>
      <c r="C90" s="16">
        <v>-968000</v>
      </c>
      <c r="D90" s="15">
        <v>-859741.02</v>
      </c>
      <c r="E90" s="16">
        <v>-961000</v>
      </c>
      <c r="F90" s="15">
        <f t="shared" ref="F90:G90" si="14">SUM(F68:F89)</f>
        <v>-441775.14999999997</v>
      </c>
      <c r="G90" s="17">
        <f t="shared" si="14"/>
        <v>-1214500</v>
      </c>
      <c r="H90" s="33">
        <f t="shared" ref="H90:M90" si="15">SUM(H68:H89)</f>
        <v>-505483</v>
      </c>
      <c r="I90" s="29">
        <f t="shared" si="15"/>
        <v>-1426000</v>
      </c>
      <c r="J90" s="44">
        <f t="shared" si="15"/>
        <v>-1227178</v>
      </c>
      <c r="K90" s="43">
        <f t="shared" si="15"/>
        <v>-1518690</v>
      </c>
      <c r="L90" s="44">
        <f t="shared" si="15"/>
        <v>-1045235</v>
      </c>
      <c r="M90" s="43">
        <f t="shared" si="15"/>
        <v>-1360050</v>
      </c>
      <c r="N90" s="51"/>
    </row>
    <row r="91" spans="1:14" ht="12.5" x14ac:dyDescent="0.25">
      <c r="B91" s="11"/>
      <c r="C91" s="12"/>
      <c r="D91" s="11"/>
      <c r="E91" s="12"/>
      <c r="F91" s="11"/>
      <c r="G91" s="18"/>
      <c r="H91" s="34"/>
      <c r="I91" s="30"/>
      <c r="J91" s="34"/>
      <c r="K91" s="30"/>
      <c r="L91" s="34"/>
      <c r="M91" s="30"/>
      <c r="N91" s="56"/>
    </row>
    <row r="92" spans="1:14" ht="12.5" x14ac:dyDescent="0.25">
      <c r="A92" s="1" t="s">
        <v>77</v>
      </c>
      <c r="B92" s="11"/>
      <c r="C92" s="12"/>
      <c r="D92" s="11"/>
      <c r="E92" s="12"/>
      <c r="F92" s="11"/>
      <c r="G92" s="18"/>
      <c r="H92" s="34"/>
      <c r="I92" s="30"/>
      <c r="J92" s="34"/>
      <c r="K92" s="30"/>
      <c r="L92" s="34"/>
      <c r="M92" s="30"/>
      <c r="N92" s="56"/>
    </row>
    <row r="93" spans="1:14" ht="12.5" x14ac:dyDescent="0.25">
      <c r="A93" s="1" t="s">
        <v>104</v>
      </c>
      <c r="B93" s="11"/>
      <c r="C93" s="12"/>
      <c r="D93" s="11"/>
      <c r="E93" s="12"/>
      <c r="F93" s="11"/>
      <c r="G93" s="18"/>
      <c r="H93" s="34"/>
      <c r="I93" s="30"/>
      <c r="J93" s="42"/>
      <c r="K93" s="40"/>
      <c r="L93" s="42"/>
      <c r="M93" s="40">
        <v>-200000</v>
      </c>
      <c r="N93" s="51"/>
    </row>
    <row r="94" spans="1:14" ht="12.5" x14ac:dyDescent="0.25">
      <c r="A94" s="1" t="s">
        <v>78</v>
      </c>
      <c r="B94" s="11">
        <v>-59101.01</v>
      </c>
      <c r="C94" s="12">
        <v>-65000</v>
      </c>
      <c r="D94" s="11">
        <v>-104298.92</v>
      </c>
      <c r="E94" s="12">
        <v>-80000</v>
      </c>
      <c r="F94" s="11">
        <v>-31247.200000000001</v>
      </c>
      <c r="G94" s="18">
        <v>-120000</v>
      </c>
      <c r="H94" s="11">
        <v>-21534</v>
      </c>
      <c r="I94" s="46">
        <v>-120000</v>
      </c>
      <c r="J94" s="48">
        <v>-55040</v>
      </c>
      <c r="K94" s="40">
        <v>-127800</v>
      </c>
      <c r="L94" s="42">
        <v>-50115</v>
      </c>
      <c r="M94" s="40">
        <f>M93*0.3142</f>
        <v>-62839.999999999993</v>
      </c>
      <c r="N94" s="55"/>
    </row>
    <row r="95" spans="1:14" ht="12.5" x14ac:dyDescent="0.25">
      <c r="A95" s="1" t="s">
        <v>79</v>
      </c>
      <c r="B95" s="11">
        <v>-2195</v>
      </c>
      <c r="C95" s="12">
        <v>-2000</v>
      </c>
      <c r="D95" s="11">
        <v>-251</v>
      </c>
      <c r="E95" s="12">
        <v>-500</v>
      </c>
      <c r="F95" s="11">
        <v>0</v>
      </c>
      <c r="G95" s="18">
        <v>-300</v>
      </c>
      <c r="H95" s="34">
        <v>0</v>
      </c>
      <c r="I95" s="46">
        <v>-500</v>
      </c>
      <c r="J95" s="42">
        <v>-450</v>
      </c>
      <c r="K95" s="40">
        <v>-533</v>
      </c>
      <c r="L95" s="42">
        <v>0</v>
      </c>
      <c r="M95" s="40">
        <f t="shared" ref="M95" si="16">K95*1.0914</f>
        <v>-581.71619999999996</v>
      </c>
      <c r="N95" s="51"/>
    </row>
    <row r="96" spans="1:14" ht="13" x14ac:dyDescent="0.3">
      <c r="A96" s="14" t="s">
        <v>80</v>
      </c>
      <c r="B96" s="15">
        <v>-61296.01</v>
      </c>
      <c r="C96" s="16">
        <v>-67000</v>
      </c>
      <c r="D96" s="15">
        <v>-104549.92</v>
      </c>
      <c r="E96" s="16">
        <v>-80500</v>
      </c>
      <c r="F96" s="15">
        <f>SUM(F94:F95)</f>
        <v>-31247.200000000001</v>
      </c>
      <c r="G96" s="17">
        <f t="shared" ref="G96" si="17">SUM(G94:G95)</f>
        <v>-120300</v>
      </c>
      <c r="H96" s="33">
        <f t="shared" ref="H96:L96" si="18">SUM(H94:H95)</f>
        <v>-21534</v>
      </c>
      <c r="I96" s="29">
        <f t="shared" si="18"/>
        <v>-120500</v>
      </c>
      <c r="J96" s="44">
        <f t="shared" si="18"/>
        <v>-55490</v>
      </c>
      <c r="K96" s="43">
        <f t="shared" si="18"/>
        <v>-128333</v>
      </c>
      <c r="L96" s="44">
        <f t="shared" si="18"/>
        <v>-50115</v>
      </c>
      <c r="M96" s="43">
        <f>SUM(M93:M95)</f>
        <v>-263421.71620000002</v>
      </c>
      <c r="N96" s="51"/>
    </row>
    <row r="97" spans="1:14" ht="12.5" x14ac:dyDescent="0.25">
      <c r="B97" s="11"/>
      <c r="C97" s="12"/>
      <c r="D97" s="11"/>
      <c r="E97" s="12"/>
      <c r="F97" s="11"/>
      <c r="G97" s="18"/>
      <c r="H97" s="34"/>
      <c r="I97" s="30"/>
      <c r="J97" s="34"/>
      <c r="K97" s="30"/>
      <c r="L97" s="34"/>
      <c r="M97" s="30"/>
    </row>
    <row r="98" spans="1:14" ht="12.5" x14ac:dyDescent="0.25">
      <c r="A98" s="1" t="s">
        <v>81</v>
      </c>
      <c r="B98" s="11"/>
      <c r="C98" s="12"/>
      <c r="D98" s="11"/>
      <c r="E98" s="12"/>
      <c r="F98" s="11"/>
      <c r="G98" s="18"/>
      <c r="H98" s="34"/>
      <c r="I98" s="30"/>
      <c r="J98" s="34"/>
      <c r="K98" s="30"/>
      <c r="L98" s="34"/>
      <c r="M98" s="30"/>
    </row>
    <row r="99" spans="1:14" ht="12.5" x14ac:dyDescent="0.25">
      <c r="A99" s="1" t="s">
        <v>82</v>
      </c>
      <c r="B99" s="11">
        <v>0</v>
      </c>
      <c r="C99" s="12">
        <v>-4539</v>
      </c>
      <c r="D99" s="11">
        <v>-3405.71</v>
      </c>
      <c r="E99" s="12">
        <v>0</v>
      </c>
      <c r="F99" s="11">
        <v>0</v>
      </c>
      <c r="G99" s="18">
        <v>0</v>
      </c>
      <c r="H99" s="34">
        <v>0</v>
      </c>
      <c r="I99" s="30">
        <v>0</v>
      </c>
      <c r="J99" s="34">
        <v>0</v>
      </c>
      <c r="K99" s="30">
        <v>0</v>
      </c>
      <c r="L99" s="34">
        <v>0</v>
      </c>
      <c r="M99" s="30">
        <f t="shared" ref="M99:M100" si="19">K99*1.0914</f>
        <v>0</v>
      </c>
    </row>
    <row r="100" spans="1:14" ht="13" x14ac:dyDescent="0.3">
      <c r="A100" s="14" t="s">
        <v>83</v>
      </c>
      <c r="B100" s="15">
        <v>0</v>
      </c>
      <c r="C100" s="16">
        <v>-4539</v>
      </c>
      <c r="D100" s="15">
        <v>-3405.71</v>
      </c>
      <c r="E100" s="16">
        <v>0</v>
      </c>
      <c r="F100" s="15">
        <f t="shared" ref="F100:G100" si="20">SUM(F99)</f>
        <v>0</v>
      </c>
      <c r="G100" s="17">
        <f t="shared" si="20"/>
        <v>0</v>
      </c>
      <c r="H100" s="33">
        <f>SUM(H99)</f>
        <v>0</v>
      </c>
      <c r="I100" s="29">
        <v>0</v>
      </c>
      <c r="J100" s="33">
        <f>SUM(J99)</f>
        <v>0</v>
      </c>
      <c r="K100" s="29">
        <v>0</v>
      </c>
      <c r="L100" s="33">
        <v>0</v>
      </c>
      <c r="M100" s="30">
        <f t="shared" si="19"/>
        <v>0</v>
      </c>
    </row>
    <row r="101" spans="1:14" ht="12.5" x14ac:dyDescent="0.25">
      <c r="B101" s="11"/>
      <c r="C101" s="12"/>
      <c r="D101" s="11"/>
      <c r="E101" s="12"/>
      <c r="F101" s="11"/>
      <c r="G101" s="18"/>
      <c r="H101" s="34"/>
      <c r="I101" s="30"/>
      <c r="J101" s="34"/>
      <c r="K101" s="30"/>
      <c r="L101" s="34"/>
      <c r="M101" s="30"/>
    </row>
    <row r="102" spans="1:14" ht="13" x14ac:dyDescent="0.3">
      <c r="A102" s="6" t="s">
        <v>84</v>
      </c>
      <c r="B102" s="19">
        <v>-845008.83</v>
      </c>
      <c r="C102" s="19">
        <v>-1039539</v>
      </c>
      <c r="D102" s="19">
        <v>-1535470.21</v>
      </c>
      <c r="E102" s="19">
        <v>-1041500</v>
      </c>
      <c r="F102" s="19">
        <f t="shared" ref="F102:G102" si="21">F100+F96+F90</f>
        <v>-473022.35</v>
      </c>
      <c r="G102" s="19">
        <f t="shared" si="21"/>
        <v>-1334800</v>
      </c>
      <c r="H102" s="20">
        <f>H100+H96+H90</f>
        <v>-527017</v>
      </c>
      <c r="I102" s="20">
        <f>SUM(I100+I96+I90)</f>
        <v>-1546500</v>
      </c>
      <c r="J102" s="20">
        <f>J100+J96+J90</f>
        <v>-1282668</v>
      </c>
      <c r="K102" s="20">
        <f>SUM(K100+K96+K90)</f>
        <v>-1647023</v>
      </c>
      <c r="L102" s="20">
        <f>SUM(L100+L96+L90)</f>
        <v>-1095350</v>
      </c>
      <c r="M102" s="20">
        <f>SUM(M100+M96+M90)</f>
        <v>-1623471.7162000001</v>
      </c>
      <c r="N102" s="22"/>
    </row>
    <row r="103" spans="1:14" ht="12.5" x14ac:dyDescent="0.25">
      <c r="B103" s="11"/>
      <c r="C103" s="12"/>
      <c r="D103" s="11"/>
      <c r="E103" s="12"/>
      <c r="F103" s="11"/>
      <c r="G103" s="18"/>
      <c r="H103" s="34"/>
      <c r="I103" s="30"/>
      <c r="J103" s="34"/>
      <c r="K103" s="30"/>
      <c r="L103" s="34"/>
      <c r="M103" s="30"/>
    </row>
    <row r="104" spans="1:14" ht="13" x14ac:dyDescent="0.3">
      <c r="A104" s="6" t="s">
        <v>85</v>
      </c>
      <c r="B104" s="19">
        <v>329035.78000000014</v>
      </c>
      <c r="C104" s="19">
        <v>-100639</v>
      </c>
      <c r="D104" s="19">
        <v>102799.81</v>
      </c>
      <c r="E104" s="19">
        <v>-47100</v>
      </c>
      <c r="F104" s="19">
        <f t="shared" ref="F104:G104" si="22">F65+F102</f>
        <v>1211932.3999999999</v>
      </c>
      <c r="G104" s="19">
        <f t="shared" si="22"/>
        <v>149100</v>
      </c>
      <c r="H104" s="20">
        <f>H65+ H102</f>
        <v>614371.75</v>
      </c>
      <c r="I104" s="20">
        <f>SUM(I65+I102)</f>
        <v>-123500</v>
      </c>
      <c r="J104" s="20">
        <f>J65+ J102</f>
        <v>-130829.09000000008</v>
      </c>
      <c r="K104" s="20">
        <f>SUM(K65+K102)</f>
        <v>-131528</v>
      </c>
      <c r="L104" s="20">
        <f>SUM(L65+L102)</f>
        <v>-118226.5</v>
      </c>
      <c r="M104" s="20">
        <f>SUM(M65+M102)</f>
        <v>-16871.716200000141</v>
      </c>
      <c r="N104" s="22"/>
    </row>
    <row r="105" spans="1:14" ht="12.5" x14ac:dyDescent="0.25">
      <c r="B105" s="11"/>
      <c r="C105" s="12"/>
      <c r="D105" s="11"/>
      <c r="E105" s="12"/>
      <c r="F105" s="11"/>
      <c r="G105" s="18"/>
      <c r="H105" s="34"/>
      <c r="I105" s="30"/>
      <c r="J105" s="34"/>
      <c r="K105" s="30"/>
      <c r="L105" s="34"/>
      <c r="M105" s="30"/>
    </row>
    <row r="106" spans="1:14" ht="12.5" x14ac:dyDescent="0.25">
      <c r="A106" s="1" t="s">
        <v>86</v>
      </c>
      <c r="B106" s="11"/>
      <c r="C106" s="12"/>
      <c r="D106" s="11"/>
      <c r="E106" s="12"/>
      <c r="F106" s="11"/>
      <c r="G106" s="18"/>
      <c r="H106" s="34"/>
      <c r="I106" s="30"/>
      <c r="J106" s="34"/>
      <c r="K106" s="30"/>
      <c r="L106" s="34"/>
      <c r="M106" s="30"/>
    </row>
    <row r="107" spans="1:14" ht="12.5" x14ac:dyDescent="0.25">
      <c r="A107" s="1" t="s">
        <v>87</v>
      </c>
      <c r="B107" s="11"/>
      <c r="C107" s="12">
        <v>0</v>
      </c>
      <c r="D107" s="11"/>
      <c r="E107" s="12">
        <v>0</v>
      </c>
      <c r="F107" s="11"/>
      <c r="G107" s="18">
        <v>0</v>
      </c>
      <c r="H107" s="34">
        <v>0</v>
      </c>
      <c r="I107" s="30">
        <v>0</v>
      </c>
      <c r="J107" s="42">
        <v>0</v>
      </c>
      <c r="K107" s="40">
        <v>0</v>
      </c>
      <c r="L107" s="42">
        <v>0</v>
      </c>
      <c r="M107" s="40">
        <f t="shared" ref="M107:M112" si="23">K107*1.0914</f>
        <v>0</v>
      </c>
      <c r="N107" s="41"/>
    </row>
    <row r="108" spans="1:14" ht="12.5" x14ac:dyDescent="0.25">
      <c r="A108" s="1" t="s">
        <v>88</v>
      </c>
      <c r="B108" s="11"/>
      <c r="C108" s="12">
        <v>0</v>
      </c>
      <c r="D108" s="11"/>
      <c r="E108" s="12">
        <v>0</v>
      </c>
      <c r="F108" s="11"/>
      <c r="G108" s="18">
        <v>0</v>
      </c>
      <c r="H108" s="11">
        <v>-6</v>
      </c>
      <c r="I108" s="30">
        <v>0</v>
      </c>
      <c r="J108" s="48">
        <v>0</v>
      </c>
      <c r="K108" s="40">
        <v>0</v>
      </c>
      <c r="L108" s="42">
        <v>0</v>
      </c>
      <c r="M108" s="40">
        <f t="shared" si="23"/>
        <v>0</v>
      </c>
      <c r="N108" s="41"/>
    </row>
    <row r="109" spans="1:14" ht="12.5" x14ac:dyDescent="0.25">
      <c r="A109" t="s">
        <v>100</v>
      </c>
      <c r="B109" s="11"/>
      <c r="C109" s="12"/>
      <c r="D109" s="11"/>
      <c r="E109" s="12"/>
      <c r="F109" s="11"/>
      <c r="G109" s="18"/>
      <c r="H109" s="26"/>
      <c r="I109" s="30"/>
      <c r="J109" s="48">
        <v>2962</v>
      </c>
      <c r="K109" s="40"/>
      <c r="L109" s="42">
        <v>-58</v>
      </c>
      <c r="M109" s="40">
        <f t="shared" si="23"/>
        <v>0</v>
      </c>
      <c r="N109" s="41"/>
    </row>
    <row r="110" spans="1:14" ht="12.5" x14ac:dyDescent="0.25">
      <c r="A110" s="1" t="s">
        <v>89</v>
      </c>
      <c r="B110" s="11"/>
      <c r="C110" s="12">
        <v>0</v>
      </c>
      <c r="D110" s="11">
        <v>-0.68</v>
      </c>
      <c r="E110" s="12">
        <v>0</v>
      </c>
      <c r="F110" s="11">
        <v>-0.39</v>
      </c>
      <c r="G110" s="18">
        <v>0</v>
      </c>
      <c r="H110" s="34">
        <v>0</v>
      </c>
      <c r="I110" s="30">
        <v>0</v>
      </c>
      <c r="J110" s="42">
        <v>0</v>
      </c>
      <c r="K110" s="40">
        <v>0</v>
      </c>
      <c r="L110" s="42">
        <v>0</v>
      </c>
      <c r="M110" s="40">
        <f t="shared" si="23"/>
        <v>0</v>
      </c>
      <c r="N110" s="41"/>
    </row>
    <row r="111" spans="1:14" ht="12.5" x14ac:dyDescent="0.25">
      <c r="A111" s="13" t="s">
        <v>90</v>
      </c>
      <c r="B111" s="11"/>
      <c r="C111" s="12"/>
      <c r="D111" s="11">
        <v>-62</v>
      </c>
      <c r="E111" s="12"/>
      <c r="F111" s="11">
        <v>0</v>
      </c>
      <c r="G111" s="18"/>
      <c r="H111" s="11">
        <v>-9</v>
      </c>
      <c r="I111" s="30">
        <v>0</v>
      </c>
      <c r="J111" s="48">
        <v>-275.98</v>
      </c>
      <c r="K111" s="40">
        <v>0</v>
      </c>
      <c r="L111" s="42">
        <v>0</v>
      </c>
      <c r="M111" s="40">
        <f t="shared" si="23"/>
        <v>0</v>
      </c>
      <c r="N111" s="41"/>
    </row>
    <row r="112" spans="1:14" ht="12.5" x14ac:dyDescent="0.25">
      <c r="A112" s="1" t="s">
        <v>91</v>
      </c>
      <c r="B112" s="11"/>
      <c r="C112" s="12">
        <v>0</v>
      </c>
      <c r="D112" s="11"/>
      <c r="E112" s="12">
        <v>0</v>
      </c>
      <c r="F112" s="11"/>
      <c r="G112" s="18">
        <v>0</v>
      </c>
      <c r="H112" s="34">
        <v>0</v>
      </c>
      <c r="I112" s="30">
        <v>0</v>
      </c>
      <c r="J112" s="42">
        <v>0</v>
      </c>
      <c r="K112" s="40">
        <v>0</v>
      </c>
      <c r="L112" s="42">
        <v>0</v>
      </c>
      <c r="M112" s="40">
        <f t="shared" si="23"/>
        <v>0</v>
      </c>
      <c r="N112" s="41"/>
    </row>
    <row r="113" spans="1:14" ht="13" x14ac:dyDescent="0.3">
      <c r="A113" s="14" t="s">
        <v>92</v>
      </c>
      <c r="B113" s="15">
        <v>0</v>
      </c>
      <c r="C113" s="16">
        <v>0</v>
      </c>
      <c r="D113" s="15">
        <v>-62.68</v>
      </c>
      <c r="E113" s="16">
        <v>0</v>
      </c>
      <c r="F113" s="15">
        <f t="shared" ref="F113:G113" si="24">SUM(F107:F112)</f>
        <v>-0.39</v>
      </c>
      <c r="G113" s="17">
        <f t="shared" si="24"/>
        <v>0</v>
      </c>
      <c r="H113" s="33">
        <f t="shared" ref="H113:M113" si="25">SUM(H107:H112)</f>
        <v>-15</v>
      </c>
      <c r="I113" s="29">
        <f t="shared" si="25"/>
        <v>0</v>
      </c>
      <c r="J113" s="44">
        <f t="shared" si="25"/>
        <v>2686.02</v>
      </c>
      <c r="K113" s="43">
        <f t="shared" si="25"/>
        <v>0</v>
      </c>
      <c r="L113" s="44">
        <f t="shared" si="25"/>
        <v>-58</v>
      </c>
      <c r="M113" s="43">
        <f t="shared" si="25"/>
        <v>0</v>
      </c>
      <c r="N113" s="41"/>
    </row>
    <row r="114" spans="1:14" ht="12.5" x14ac:dyDescent="0.25">
      <c r="B114" s="11"/>
      <c r="C114" s="12"/>
      <c r="D114" s="11"/>
      <c r="E114" s="12"/>
      <c r="F114" s="11"/>
      <c r="G114" s="18"/>
      <c r="H114" s="34"/>
      <c r="I114" s="30"/>
      <c r="J114" s="34"/>
      <c r="K114" s="30"/>
      <c r="L114" s="34"/>
      <c r="M114" s="30"/>
    </row>
    <row r="115" spans="1:14" ht="13" x14ac:dyDescent="0.3">
      <c r="A115" s="14" t="s">
        <v>93</v>
      </c>
      <c r="B115" s="15">
        <v>329035.78000000014</v>
      </c>
      <c r="C115" s="16">
        <v>-100639</v>
      </c>
      <c r="D115" s="15">
        <v>102737.13</v>
      </c>
      <c r="E115" s="16">
        <v>-47100</v>
      </c>
      <c r="F115" s="15">
        <f t="shared" ref="F115:G115" si="26">F104+F113</f>
        <v>1211932.01</v>
      </c>
      <c r="G115" s="17">
        <f t="shared" si="26"/>
        <v>149100</v>
      </c>
      <c r="H115" s="33">
        <f>H104+H113</f>
        <v>614356.75</v>
      </c>
      <c r="I115" s="29">
        <f>SUM(I104+I113)</f>
        <v>-123500</v>
      </c>
      <c r="J115" s="33">
        <f>J104+J113</f>
        <v>-128143.07000000008</v>
      </c>
      <c r="K115" s="29">
        <f>SUM(K104+K113)</f>
        <v>-131528</v>
      </c>
      <c r="L115" s="33">
        <f>SUM(L104+L113)</f>
        <v>-118284.5</v>
      </c>
      <c r="M115" s="29">
        <f>SUM(M104+M113)</f>
        <v>-16871.716200000141</v>
      </c>
    </row>
    <row r="116" spans="1:14" ht="12.5" x14ac:dyDescent="0.25">
      <c r="B116" s="11"/>
      <c r="C116" s="12"/>
      <c r="D116" s="11"/>
      <c r="E116" s="12"/>
      <c r="F116" s="11"/>
      <c r="G116" s="18"/>
      <c r="H116" s="34"/>
      <c r="I116" s="30"/>
      <c r="J116" s="34"/>
      <c r="K116" s="30"/>
      <c r="L116" s="34"/>
      <c r="M116" s="30"/>
    </row>
    <row r="117" spans="1:14" ht="13" x14ac:dyDescent="0.3">
      <c r="A117" s="14" t="s">
        <v>94</v>
      </c>
      <c r="B117" s="15">
        <v>329035.78000000014</v>
      </c>
      <c r="C117" s="16">
        <v>-100639</v>
      </c>
      <c r="D117" s="15">
        <v>102737.13</v>
      </c>
      <c r="E117" s="16">
        <v>-47100</v>
      </c>
      <c r="F117" s="15">
        <f t="shared" ref="F117:G117" si="27">F115</f>
        <v>1211932.01</v>
      </c>
      <c r="G117" s="17">
        <f t="shared" si="27"/>
        <v>149100</v>
      </c>
      <c r="H117" s="33">
        <f t="shared" ref="H117:M117" si="28">H115</f>
        <v>614356.75</v>
      </c>
      <c r="I117" s="29">
        <f t="shared" si="28"/>
        <v>-123500</v>
      </c>
      <c r="J117" s="33">
        <f t="shared" si="28"/>
        <v>-128143.07000000008</v>
      </c>
      <c r="K117" s="29">
        <f t="shared" si="28"/>
        <v>-131528</v>
      </c>
      <c r="L117" s="33">
        <f t="shared" si="28"/>
        <v>-118284.5</v>
      </c>
      <c r="M117" s="29">
        <f t="shared" si="28"/>
        <v>-16871.716200000141</v>
      </c>
    </row>
    <row r="118" spans="1:14" ht="12.5" x14ac:dyDescent="0.25">
      <c r="B118" s="11"/>
      <c r="C118" s="12"/>
      <c r="D118" s="11"/>
      <c r="E118" s="12"/>
      <c r="F118" s="11"/>
      <c r="G118" s="18"/>
      <c r="H118" s="34"/>
      <c r="I118" s="30"/>
      <c r="J118" s="34"/>
      <c r="K118" s="30"/>
      <c r="L118" s="34"/>
      <c r="M118" s="30"/>
    </row>
    <row r="119" spans="1:14" ht="13.5" thickBot="1" x14ac:dyDescent="0.35">
      <c r="A119" s="24" t="s">
        <v>95</v>
      </c>
      <c r="B119" s="25">
        <v>329035.78000000014</v>
      </c>
      <c r="C119" s="25">
        <v>-100639</v>
      </c>
      <c r="D119" s="25">
        <v>102737.13</v>
      </c>
      <c r="E119" s="25">
        <v>-47100</v>
      </c>
      <c r="F119" s="25">
        <f t="shared" ref="F119:G119" si="29">F117</f>
        <v>1211932.01</v>
      </c>
      <c r="G119" s="25">
        <f t="shared" si="29"/>
        <v>149100</v>
      </c>
      <c r="H119" s="25">
        <f t="shared" ref="H119:M119" si="30">H117</f>
        <v>614356.75</v>
      </c>
      <c r="I119" s="25">
        <f t="shared" si="30"/>
        <v>-123500</v>
      </c>
      <c r="J119" s="25">
        <f t="shared" si="30"/>
        <v>-128143.07000000008</v>
      </c>
      <c r="K119" s="25">
        <f t="shared" si="30"/>
        <v>-131528</v>
      </c>
      <c r="L119" s="25">
        <f t="shared" si="30"/>
        <v>-118284.5</v>
      </c>
      <c r="M119" s="25">
        <f t="shared" si="30"/>
        <v>-16871.716200000141</v>
      </c>
      <c r="N119" s="36"/>
    </row>
    <row r="120" spans="1:14" ht="12.75" customHeight="1" thickTop="1" x14ac:dyDescent="0.25"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</row>
    <row r="121" spans="1:14" ht="12.75" customHeight="1" x14ac:dyDescent="0.25"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</row>
    <row r="122" spans="1:14" ht="12.75" customHeight="1" x14ac:dyDescent="0.25"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</row>
    <row r="123" spans="1:14" ht="12.75" customHeight="1" x14ac:dyDescent="0.25"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</row>
    <row r="124" spans="1:14" ht="12.75" customHeight="1" x14ac:dyDescent="0.25"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</row>
    <row r="125" spans="1:14" ht="12.75" customHeight="1" x14ac:dyDescent="0.25"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</row>
    <row r="126" spans="1:14" ht="12.75" customHeight="1" x14ac:dyDescent="0.25"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</row>
    <row r="127" spans="1:14" ht="12.75" customHeight="1" x14ac:dyDescent="0.25"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</row>
    <row r="128" spans="1:14" ht="12.75" customHeight="1" x14ac:dyDescent="0.25"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</row>
    <row r="129" spans="2:13" ht="12.75" customHeight="1" x14ac:dyDescent="0.25"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</row>
    <row r="130" spans="2:13" ht="12.75" customHeight="1" x14ac:dyDescent="0.25">
      <c r="D130" s="26"/>
      <c r="F130" s="26"/>
    </row>
    <row r="131" spans="2:13" ht="12.75" customHeight="1" x14ac:dyDescent="0.25">
      <c r="D131" s="26"/>
      <c r="F131" s="26"/>
    </row>
    <row r="132" spans="2:13" ht="12.75" customHeight="1" x14ac:dyDescent="0.25">
      <c r="D132" s="26"/>
      <c r="F132" s="26"/>
    </row>
    <row r="133" spans="2:13" ht="12.75" customHeight="1" x14ac:dyDescent="0.25">
      <c r="D133" s="26"/>
      <c r="F133" s="26"/>
    </row>
    <row r="134" spans="2:13" ht="12.75" customHeight="1" x14ac:dyDescent="0.25">
      <c r="D134" s="26"/>
      <c r="F134" s="26"/>
    </row>
    <row r="135" spans="2:13" ht="12.75" customHeight="1" x14ac:dyDescent="0.25">
      <c r="D135" s="26"/>
      <c r="F135" s="26"/>
    </row>
    <row r="136" spans="2:13" ht="12.75" customHeight="1" x14ac:dyDescent="0.25">
      <c r="D136" s="26"/>
      <c r="F136" s="26"/>
    </row>
    <row r="137" spans="2:13" ht="12.75" customHeight="1" x14ac:dyDescent="0.25">
      <c r="D137" s="26"/>
      <c r="F137" s="26"/>
    </row>
  </sheetData>
  <autoFilter ref="A3:I129" xr:uid="{00000000-0009-0000-0000-000000000000}"/>
  <pageMargins left="0.75" right="0.75" top="1" bottom="1" header="0.5" footer="0.5"/>
  <pageSetup paperSize="9" scale="94" fitToWidth="0" fitToHeight="0" orientation="portrait" r:id="rId1"/>
  <headerFooter alignWithMargins="0"/>
  <rowBreaks count="3" manualBreakCount="3">
    <brk id="34" max="6" man="1"/>
    <brk id="65" max="6" man="1"/>
    <brk id="104" max="6" man="1"/>
  </rowBreaks>
  <colBreaks count="1" manualBreakCount="1">
    <brk id="10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Förslag budget 2024</vt:lpstr>
      <vt:lpstr>'Förslag budget 2024'!Utskriftsområde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 Frisk</dc:creator>
  <cp:lastModifiedBy>Sehlén Christina</cp:lastModifiedBy>
  <cp:lastPrinted>2024-03-13T18:37:12Z</cp:lastPrinted>
  <dcterms:created xsi:type="dcterms:W3CDTF">2021-03-30T12:15:23Z</dcterms:created>
  <dcterms:modified xsi:type="dcterms:W3CDTF">2024-03-13T18:37:19Z</dcterms:modified>
</cp:coreProperties>
</file>