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exar\USB-enhet\Vinslövs HK\Årsmöte\Årsmöte 2025\"/>
    </mc:Choice>
  </mc:AlternateContent>
  <xr:revisionPtr revIDLastSave="0" documentId="8_{19426EF0-34C3-4878-8E65-6792F0D9A26D}" xr6:coauthVersionLast="47" xr6:coauthVersionMax="47" xr10:uidLastSave="{00000000-0000-0000-0000-000000000000}"/>
  <bookViews>
    <workbookView xWindow="-108" yWindow="-108" windowWidth="23256" windowHeight="12576" tabRatio="915" activeTab="1" xr2:uid="{00000000-000D-0000-FFFF-FFFF00000000}"/>
  </bookViews>
  <sheets>
    <sheet name="Sammanställning" sheetId="12" r:id="rId1"/>
    <sheet name="Budget 2526" sheetId="17" r:id="rId2"/>
    <sheet name="Akademi" sheetId="11" r:id="rId3"/>
    <sheet name="U o J lag" sheetId="4" r:id="rId4"/>
    <sheet name="Sponsring" sheetId="2" r:id="rId5"/>
    <sheet name="Herrar" sheetId="3" r:id="rId6"/>
    <sheet name="Damer" sheetId="5" r:id="rId7"/>
    <sheet name="Ungdom" sheetId="6" r:id="rId8"/>
    <sheet name="VFC" sheetId="7" r:id="rId9"/>
    <sheet name="Kiosk" sheetId="8" r:id="rId10"/>
    <sheet name="Gemensamt" sheetId="10" r:id="rId11"/>
    <sheet name="HF Syd" sheetId="14" r:id="rId12"/>
    <sheet name="Team 500" sheetId="15" r:id="rId13"/>
    <sheet name="Camp" sheetId="9" r:id="rId14"/>
    <sheet name="Löner herrtruppen" sheetId="13" state="hidden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7" l="1"/>
  <c r="O15" i="17" s="1"/>
  <c r="J9" i="17"/>
  <c r="J8" i="17"/>
  <c r="J7" i="17"/>
  <c r="D9" i="17"/>
  <c r="C9" i="17"/>
  <c r="I11" i="17"/>
  <c r="N11" i="17" s="1"/>
  <c r="D8" i="17"/>
  <c r="D7" i="17"/>
  <c r="G8" i="17"/>
  <c r="G13" i="17" s="1"/>
  <c r="I9" i="17"/>
  <c r="I7" i="17"/>
  <c r="I8" i="17"/>
  <c r="M8" i="17"/>
  <c r="M13" i="17" s="1"/>
  <c r="M15" i="17" s="1"/>
  <c r="H8" i="17"/>
  <c r="H7" i="17"/>
  <c r="C8" i="17"/>
  <c r="G7" i="17"/>
  <c r="E9" i="17"/>
  <c r="E7" i="17"/>
  <c r="N13" i="12"/>
  <c r="N5" i="12"/>
  <c r="C7" i="17"/>
  <c r="J5" i="17"/>
  <c r="I5" i="17"/>
  <c r="H5" i="17"/>
  <c r="G5" i="17"/>
  <c r="F9" i="17"/>
  <c r="F13" i="17" s="1"/>
  <c r="F15" i="17" s="1"/>
  <c r="L15" i="17"/>
  <c r="K15" i="17"/>
  <c r="B15" i="17"/>
  <c r="F15" i="12"/>
  <c r="F7" i="17"/>
  <c r="F5" i="17"/>
  <c r="E5" i="17"/>
  <c r="K13" i="17"/>
  <c r="D5" i="17"/>
  <c r="B5" i="17"/>
  <c r="C5" i="17"/>
  <c r="B15" i="12"/>
  <c r="N12" i="17"/>
  <c r="N10" i="17"/>
  <c r="L13" i="17"/>
  <c r="B13" i="17"/>
  <c r="B13" i="12"/>
  <c r="I86" i="3"/>
  <c r="J86" i="3"/>
  <c r="K50" i="2"/>
  <c r="J50" i="2"/>
  <c r="K69" i="10"/>
  <c r="K32" i="10"/>
  <c r="G48" i="4"/>
  <c r="U14" i="12"/>
  <c r="V14" i="12" s="1"/>
  <c r="W18" i="12" s="1"/>
  <c r="J13" i="17" l="1"/>
  <c r="J15" i="17" s="1"/>
  <c r="D13" i="17"/>
  <c r="D15" i="17" s="1"/>
  <c r="N9" i="17"/>
  <c r="I13" i="17"/>
  <c r="I15" i="17" s="1"/>
  <c r="N8" i="17"/>
  <c r="H13" i="17"/>
  <c r="H15" i="17"/>
  <c r="C13" i="17"/>
  <c r="C15" i="17" s="1"/>
  <c r="G15" i="17"/>
  <c r="E13" i="17"/>
  <c r="E15" i="17" s="1"/>
  <c r="N15" i="12"/>
  <c r="N7" i="17"/>
  <c r="N5" i="17"/>
  <c r="J68" i="5"/>
  <c r="I68" i="5"/>
  <c r="G38" i="4"/>
  <c r="G50" i="4" s="1"/>
  <c r="G63" i="2"/>
  <c r="G50" i="2"/>
  <c r="G26" i="2"/>
  <c r="G56" i="6"/>
  <c r="G77" i="6"/>
  <c r="G48" i="6"/>
  <c r="G21" i="6"/>
  <c r="H52" i="4"/>
  <c r="L23" i="12"/>
  <c r="L24" i="17"/>
  <c r="M24" i="17"/>
  <c r="K12" i="14"/>
  <c r="G12" i="14"/>
  <c r="G24" i="17"/>
  <c r="K26" i="7"/>
  <c r="K11" i="7"/>
  <c r="M86" i="3"/>
  <c r="M80" i="3"/>
  <c r="M82" i="3" s="1"/>
  <c r="L80" i="3"/>
  <c r="K80" i="3"/>
  <c r="G38" i="5"/>
  <c r="K63" i="5"/>
  <c r="J32" i="10"/>
  <c r="K48" i="3"/>
  <c r="L48" i="3"/>
  <c r="S15" i="12"/>
  <c r="R15" i="12"/>
  <c r="Q15" i="12"/>
  <c r="G13" i="12"/>
  <c r="N12" i="12"/>
  <c r="G63" i="5"/>
  <c r="M17" i="3"/>
  <c r="L17" i="3"/>
  <c r="G48" i="3"/>
  <c r="G12" i="5"/>
  <c r="G15" i="4"/>
  <c r="K11" i="15"/>
  <c r="G19" i="15"/>
  <c r="G11" i="15"/>
  <c r="G149" i="10"/>
  <c r="G69" i="10"/>
  <c r="G32" i="10"/>
  <c r="J13" i="8"/>
  <c r="N13" i="17" l="1"/>
  <c r="N15" i="17" s="1"/>
  <c r="L82" i="3"/>
  <c r="L86" i="3" s="1"/>
  <c r="G24" i="15"/>
  <c r="K17" i="3"/>
  <c r="G61" i="3"/>
  <c r="G20" i="8"/>
  <c r="G13" i="11"/>
  <c r="G30" i="14"/>
  <c r="G26" i="14"/>
  <c r="G15" i="9"/>
  <c r="K19" i="15"/>
  <c r="K24" i="15" s="1"/>
  <c r="J19" i="15"/>
  <c r="J24" i="15" s="1"/>
  <c r="G13" i="8"/>
  <c r="K30" i="14"/>
  <c r="J30" i="14"/>
  <c r="I30" i="14"/>
  <c r="H30" i="14"/>
  <c r="K26" i="14"/>
  <c r="J26" i="14"/>
  <c r="I26" i="14"/>
  <c r="I32" i="14" s="1"/>
  <c r="H26" i="14"/>
  <c r="H32" i="14" s="1"/>
  <c r="J12" i="14"/>
  <c r="I12" i="14"/>
  <c r="H12" i="14"/>
  <c r="H37" i="14" s="1"/>
  <c r="N17" i="12"/>
  <c r="G116" i="10"/>
  <c r="J38" i="5"/>
  <c r="G80" i="3"/>
  <c r="G21" i="11"/>
  <c r="K149" i="10"/>
  <c r="K135" i="10"/>
  <c r="K116" i="10"/>
  <c r="K15" i="9"/>
  <c r="K13" i="9"/>
  <c r="K30" i="8"/>
  <c r="K20" i="8"/>
  <c r="K13" i="8"/>
  <c r="K30" i="7"/>
  <c r="K32" i="7" s="1"/>
  <c r="K77" i="6"/>
  <c r="K56" i="6"/>
  <c r="K48" i="6"/>
  <c r="K21" i="6"/>
  <c r="K46" i="5"/>
  <c r="K38" i="5"/>
  <c r="K66" i="5" s="1"/>
  <c r="K12" i="5"/>
  <c r="K48" i="4"/>
  <c r="K38" i="4"/>
  <c r="K15" i="4"/>
  <c r="K61" i="3"/>
  <c r="K63" i="2"/>
  <c r="K71" i="2"/>
  <c r="K26" i="2"/>
  <c r="K32" i="11"/>
  <c r="K21" i="11"/>
  <c r="K13" i="11"/>
  <c r="J30" i="7"/>
  <c r="J144" i="10"/>
  <c r="J46" i="5"/>
  <c r="K68" i="5" l="1"/>
  <c r="D24" i="17" s="1"/>
  <c r="M23" i="12"/>
  <c r="K32" i="14"/>
  <c r="K37" i="14" s="1"/>
  <c r="G32" i="14"/>
  <c r="G37" i="14" s="1"/>
  <c r="K36" i="8"/>
  <c r="K38" i="8" s="1"/>
  <c r="H24" i="17" s="1"/>
  <c r="K22" i="8"/>
  <c r="K79" i="6"/>
  <c r="K81" i="6" s="1"/>
  <c r="F24" i="17" s="1"/>
  <c r="G22" i="8"/>
  <c r="K50" i="4"/>
  <c r="K52" i="4" s="1"/>
  <c r="E24" i="17" s="1"/>
  <c r="K73" i="2"/>
  <c r="K75" i="2" s="1"/>
  <c r="K79" i="2" s="1"/>
  <c r="J24" i="17" s="1"/>
  <c r="G82" i="3"/>
  <c r="K34" i="7"/>
  <c r="I37" i="14"/>
  <c r="J32" i="14"/>
  <c r="J37" i="14" s="1"/>
  <c r="K137" i="10"/>
  <c r="K141" i="10" s="1"/>
  <c r="K151" i="10" s="1"/>
  <c r="I24" i="17" s="1"/>
  <c r="K82" i="3"/>
  <c r="K86" i="3" s="1"/>
  <c r="C24" i="17" s="1"/>
  <c r="K34" i="11"/>
  <c r="J30" i="8"/>
  <c r="J13" i="11"/>
  <c r="J149" i="10"/>
  <c r="I149" i="10"/>
  <c r="H149" i="10"/>
  <c r="H135" i="10"/>
  <c r="I135" i="10"/>
  <c r="G135" i="10"/>
  <c r="I116" i="10"/>
  <c r="H116" i="10"/>
  <c r="J116" i="10"/>
  <c r="J69" i="10"/>
  <c r="I69" i="10"/>
  <c r="H69" i="10"/>
  <c r="H32" i="10"/>
  <c r="I32" i="10"/>
  <c r="I30" i="8"/>
  <c r="I36" i="8" s="1"/>
  <c r="I38" i="8" s="1"/>
  <c r="H30" i="8"/>
  <c r="H36" i="8" s="1"/>
  <c r="H38" i="8" s="1"/>
  <c r="G30" i="8"/>
  <c r="G36" i="8" s="1"/>
  <c r="G38" i="8" s="1"/>
  <c r="I22" i="8"/>
  <c r="H22" i="8"/>
  <c r="G30" i="7"/>
  <c r="H30" i="7"/>
  <c r="I30" i="7"/>
  <c r="I26" i="7"/>
  <c r="H26" i="7"/>
  <c r="G26" i="7"/>
  <c r="I11" i="7"/>
  <c r="H11" i="7"/>
  <c r="G11" i="7"/>
  <c r="H77" i="6"/>
  <c r="I77" i="6"/>
  <c r="J56" i="6"/>
  <c r="I56" i="6"/>
  <c r="H56" i="6"/>
  <c r="I48" i="6"/>
  <c r="H48" i="6"/>
  <c r="H63" i="5"/>
  <c r="I63" i="5"/>
  <c r="I46" i="5"/>
  <c r="G46" i="5"/>
  <c r="G66" i="5" s="1"/>
  <c r="H46" i="5"/>
  <c r="I48" i="4"/>
  <c r="H48" i="4"/>
  <c r="H38" i="4"/>
  <c r="I38" i="4"/>
  <c r="J38" i="4"/>
  <c r="H15" i="4"/>
  <c r="I15" i="4"/>
  <c r="I80" i="3"/>
  <c r="H80" i="3"/>
  <c r="J61" i="3"/>
  <c r="I61" i="3"/>
  <c r="H61" i="3"/>
  <c r="I48" i="3"/>
  <c r="H48" i="3"/>
  <c r="I17" i="3"/>
  <c r="H17" i="3"/>
  <c r="G17" i="3"/>
  <c r="H26" i="2"/>
  <c r="I71" i="2"/>
  <c r="H71" i="2"/>
  <c r="G71" i="2"/>
  <c r="G73" i="2" s="1"/>
  <c r="J63" i="2"/>
  <c r="I63" i="2"/>
  <c r="H63" i="2"/>
  <c r="I50" i="2"/>
  <c r="H50" i="2"/>
  <c r="K36" i="11" l="1"/>
  <c r="B24" i="17" s="1"/>
  <c r="N24" i="17" s="1"/>
  <c r="G75" i="2"/>
  <c r="G79" i="2" s="1"/>
  <c r="J23" i="12" s="1"/>
  <c r="H23" i="12"/>
  <c r="H50" i="4"/>
  <c r="I79" i="6"/>
  <c r="H32" i="7"/>
  <c r="I32" i="7"/>
  <c r="I34" i="7" s="1"/>
  <c r="H34" i="7"/>
  <c r="I137" i="10"/>
  <c r="I141" i="10" s="1"/>
  <c r="I151" i="10" s="1"/>
  <c r="G137" i="10"/>
  <c r="H137" i="10"/>
  <c r="H141" i="10" s="1"/>
  <c r="H151" i="10" s="1"/>
  <c r="H79" i="6"/>
  <c r="I66" i="5"/>
  <c r="H66" i="5"/>
  <c r="I50" i="4"/>
  <c r="I52" i="4" s="1"/>
  <c r="G52" i="4"/>
  <c r="I82" i="3"/>
  <c r="G86" i="3"/>
  <c r="C23" i="12" s="1"/>
  <c r="H82" i="3"/>
  <c r="H86" i="3" s="1"/>
  <c r="I73" i="2"/>
  <c r="H73" i="2"/>
  <c r="H75" i="2" s="1"/>
  <c r="G79" i="6"/>
  <c r="G81" i="6" s="1"/>
  <c r="G32" i="7"/>
  <c r="G34" i="7" s="1"/>
  <c r="G23" i="12" s="1"/>
  <c r="G32" i="11"/>
  <c r="G34" i="11" s="1"/>
  <c r="G36" i="11" s="1"/>
  <c r="B23" i="12" s="1"/>
  <c r="H32" i="11"/>
  <c r="H21" i="11"/>
  <c r="H13" i="11"/>
  <c r="E23" i="12" l="1"/>
  <c r="G141" i="10"/>
  <c r="H34" i="11"/>
  <c r="H36" i="11" s="1"/>
  <c r="J63" i="5"/>
  <c r="D9" i="12" s="1"/>
  <c r="D8" i="12"/>
  <c r="J12" i="5"/>
  <c r="J32" i="11"/>
  <c r="J26" i="7"/>
  <c r="J32" i="7" s="1"/>
  <c r="F30" i="13"/>
  <c r="F29" i="13"/>
  <c r="F22" i="13"/>
  <c r="E22" i="13"/>
  <c r="E21" i="13"/>
  <c r="E28" i="13"/>
  <c r="E27" i="13"/>
  <c r="E26" i="13"/>
  <c r="E25" i="13"/>
  <c r="E29" i="13" s="1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" i="13"/>
  <c r="E3" i="13"/>
  <c r="G151" i="10" l="1"/>
  <c r="I23" i="12" s="1"/>
  <c r="D5" i="12"/>
  <c r="J66" i="5"/>
  <c r="D7" i="12"/>
  <c r="E19" i="13"/>
  <c r="D13" i="12" l="1"/>
  <c r="I10" i="12"/>
  <c r="J135" i="10" l="1"/>
  <c r="I9" i="12" s="1"/>
  <c r="I7" i="12" l="1"/>
  <c r="I5" i="12"/>
  <c r="J13" i="9"/>
  <c r="K8" i="12" s="1"/>
  <c r="H8" i="12"/>
  <c r="J20" i="8"/>
  <c r="H5" i="12"/>
  <c r="F8" i="12"/>
  <c r="C10" i="12"/>
  <c r="N10" i="12" s="1"/>
  <c r="B8" i="12"/>
  <c r="J21" i="11"/>
  <c r="J34" i="11" s="1"/>
  <c r="J48" i="4"/>
  <c r="E9" i="12" s="1"/>
  <c r="J15" i="4"/>
  <c r="E5" i="12" s="1"/>
  <c r="E7" i="12"/>
  <c r="C8" i="12"/>
  <c r="J80" i="3"/>
  <c r="J48" i="3"/>
  <c r="C7" i="12" s="1"/>
  <c r="J17" i="3"/>
  <c r="C5" i="12" s="1"/>
  <c r="H7" i="12" l="1"/>
  <c r="H13" i="12" s="1"/>
  <c r="J22" i="8"/>
  <c r="J36" i="8"/>
  <c r="J38" i="8" s="1"/>
  <c r="H15" i="12"/>
  <c r="J15" i="9"/>
  <c r="J137" i="10"/>
  <c r="J141" i="10" s="1"/>
  <c r="C9" i="12"/>
  <c r="C13" i="12" s="1"/>
  <c r="J82" i="3"/>
  <c r="J50" i="4"/>
  <c r="J52" i="4" s="1"/>
  <c r="B7" i="12"/>
  <c r="I8" i="12"/>
  <c r="J26" i="2"/>
  <c r="J5" i="12" s="1"/>
  <c r="J71" i="2"/>
  <c r="J7" i="12"/>
  <c r="B5" i="12"/>
  <c r="J77" i="6"/>
  <c r="F9" i="12" s="1"/>
  <c r="J48" i="6"/>
  <c r="F7" i="12" s="1"/>
  <c r="J21" i="6"/>
  <c r="F5" i="12" l="1"/>
  <c r="N11" i="12"/>
  <c r="J151" i="10"/>
  <c r="J73" i="2"/>
  <c r="J75" i="2" s="1"/>
  <c r="J79" i="2" s="1"/>
  <c r="J8" i="12"/>
  <c r="N8" i="12" s="1"/>
  <c r="I13" i="12"/>
  <c r="J79" i="6"/>
  <c r="J81" i="6" s="1"/>
  <c r="J36" i="11"/>
  <c r="J9" i="12"/>
  <c r="N9" i="12" s="1"/>
  <c r="J13" i="12" l="1"/>
  <c r="J11" i="7"/>
  <c r="G5" i="12" l="1"/>
  <c r="J34" i="7"/>
  <c r="G7" i="12"/>
  <c r="D21" i="12"/>
  <c r="E21" i="12"/>
  <c r="F21" i="12"/>
  <c r="G21" i="12"/>
  <c r="H21" i="12"/>
  <c r="I21" i="12"/>
  <c r="J21" i="12"/>
  <c r="K21" i="12"/>
  <c r="C21" i="12"/>
  <c r="B21" i="12"/>
  <c r="P13" i="12"/>
  <c r="O13" i="12"/>
  <c r="O15" i="12" s="1"/>
  <c r="N19" i="12"/>
  <c r="N21" i="12" s="1"/>
  <c r="P15" i="12"/>
  <c r="K13" i="12"/>
  <c r="E13" i="12"/>
  <c r="E15" i="12" s="1"/>
  <c r="D15" i="12"/>
  <c r="G15" i="12" l="1"/>
  <c r="N7" i="12"/>
  <c r="F13" i="12"/>
  <c r="J15" i="12"/>
  <c r="K15" i="12"/>
  <c r="C15" i="12"/>
  <c r="I21" i="6" l="1"/>
  <c r="I81" i="6" s="1"/>
  <c r="H21" i="6"/>
  <c r="H81" i="6" s="1"/>
  <c r="F23" i="12"/>
  <c r="I12" i="5"/>
  <c r="H12" i="5"/>
  <c r="H68" i="5" s="1"/>
  <c r="G68" i="5"/>
  <c r="D23" i="12" s="1"/>
  <c r="I26" i="2"/>
  <c r="I75" i="2" s="1"/>
  <c r="I15" i="12"/>
  <c r="N23" i="12" l="1"/>
</calcChain>
</file>

<file path=xl/sharedStrings.xml><?xml version="1.0" encoding="utf-8"?>
<sst xmlns="http://schemas.openxmlformats.org/spreadsheetml/2006/main" count="1296" uniqueCount="611">
  <si>
    <t>Vinslövs HandbollsKlubb</t>
  </si>
  <si>
    <t>1</t>
  </si>
  <si>
    <t>Resultatrapport</t>
  </si>
  <si>
    <t>A1846</t>
  </si>
  <si>
    <t>Resultatenhet: 1 "Akademin/skolprojekt"</t>
  </si>
  <si>
    <t>Period fg år</t>
  </si>
  <si>
    <t>Årsbudget</t>
  </si>
  <si>
    <t>Rörelsens intäkter mm</t>
  </si>
  <si>
    <t>3820</t>
  </si>
  <si>
    <t>Statliga bidrag</t>
  </si>
  <si>
    <t>S:a Aktiverat arbete för egen räkning</t>
  </si>
  <si>
    <t>S:a Rörelseintäkter mm</t>
  </si>
  <si>
    <t>Rörelsens kostnader</t>
  </si>
  <si>
    <t>Råvaror och förnödenheter mm</t>
  </si>
  <si>
    <t>4060</t>
  </si>
  <si>
    <t>Materialkostnader (lag)</t>
  </si>
  <si>
    <t>4830</t>
  </si>
  <si>
    <t>Trivselkkvällar</t>
  </si>
  <si>
    <t>S:a Råvaror och förnödenheter mm</t>
  </si>
  <si>
    <t>Bruttovinst</t>
  </si>
  <si>
    <t>Personalkostnader</t>
  </si>
  <si>
    <t>7011</t>
  </si>
  <si>
    <t>Lön tränare</t>
  </si>
  <si>
    <t>7014</t>
  </si>
  <si>
    <t>Lön övriga/städning, speaker mm</t>
  </si>
  <si>
    <t>7110</t>
  </si>
  <si>
    <t>Löner till (idrottsutövare och) tränare</t>
  </si>
  <si>
    <t>S:a Personalkostnader</t>
  </si>
  <si>
    <t>S:a Rörelsens kostnader inkl råvaror mm</t>
  </si>
  <si>
    <t>Rörelseresultat före avskrivningar</t>
  </si>
  <si>
    <t>Rörelseresultat efter avskrivningar</t>
  </si>
  <si>
    <t>Resultat efter finansiella intäkter och kostnader</t>
  </si>
  <si>
    <t>Resultat före skatt</t>
  </si>
  <si>
    <t>Beräknat resultat</t>
  </si>
  <si>
    <t>Resultatenhet: 10 "Sponsring/marknadsgr"</t>
  </si>
  <si>
    <t>Nettoomsättning</t>
  </si>
  <si>
    <t>3210</t>
  </si>
  <si>
    <t>Sponsorintäkter</t>
  </si>
  <si>
    <t>3220</t>
  </si>
  <si>
    <t>Reklam SKATTEPLIKTIGT</t>
  </si>
  <si>
    <t>3310</t>
  </si>
  <si>
    <t>Lotterier</t>
  </si>
  <si>
    <t>3320</t>
  </si>
  <si>
    <t>BingoLotto</t>
  </si>
  <si>
    <t>3325</t>
  </si>
  <si>
    <t>Föreningsbehållning Julkalendrar</t>
  </si>
  <si>
    <t>3360</t>
  </si>
  <si>
    <t>Gräsroten/svenska spel</t>
  </si>
  <si>
    <t>3380</t>
  </si>
  <si>
    <t>Andra aktiviteter/ fest/returpack</t>
  </si>
  <si>
    <t>3510</t>
  </si>
  <si>
    <t>Kiosk och serveringsintäkter</t>
  </si>
  <si>
    <t>3540</t>
  </si>
  <si>
    <t>Försäljningsaktiviteter/ fsg av kläder m.m</t>
  </si>
  <si>
    <t>3680</t>
  </si>
  <si>
    <t>Intäkter uthyrning personal/Skandiform</t>
  </si>
  <si>
    <t>S:a Nettoomsättning</t>
  </si>
  <si>
    <t>3880</t>
  </si>
  <si>
    <t>Övriga bidrag (ej offentligrättsliga)</t>
  </si>
  <si>
    <t>3890</t>
  </si>
  <si>
    <t>Medlemsavgifter</t>
  </si>
  <si>
    <t>3891</t>
  </si>
  <si>
    <t>Medlemsavgifter Team 500</t>
  </si>
  <si>
    <t>3990</t>
  </si>
  <si>
    <t>Övriga ersättningar och intäkter/sponsorhuset</t>
  </si>
  <si>
    <t>S:a Övriga rörelseintäkter</t>
  </si>
  <si>
    <t>4130</t>
  </si>
  <si>
    <t>Kostnader Team 500</t>
  </si>
  <si>
    <t>4211</t>
  </si>
  <si>
    <t>Produktion av reklam/ ex skyltar</t>
  </si>
  <si>
    <t>4212</t>
  </si>
  <si>
    <t>Sponsorvård ( sponsorträffar mm )</t>
  </si>
  <si>
    <t>4230</t>
  </si>
  <si>
    <t>Reklamkostnader</t>
  </si>
  <si>
    <t>4311</t>
  </si>
  <si>
    <t>Tillståndsavgifter/lotteri</t>
  </si>
  <si>
    <t>4313</t>
  </si>
  <si>
    <t>Produktion av lotter/lottringar</t>
  </si>
  <si>
    <t>4315</t>
  </si>
  <si>
    <t>Inköp av vinster till lotteri</t>
  </si>
  <si>
    <t>4319</t>
  </si>
  <si>
    <t>Övriga kostnader ( lotterier )50/50</t>
  </si>
  <si>
    <t>4320</t>
  </si>
  <si>
    <t>Bingolotto</t>
  </si>
  <si>
    <t>4380</t>
  </si>
  <si>
    <t>Andra aktiviteter</t>
  </si>
  <si>
    <t>4480</t>
  </si>
  <si>
    <t>Kostnader andra aktiviteter/ fest</t>
  </si>
  <si>
    <t>4540</t>
  </si>
  <si>
    <t>Inköp av idrottskläder/material för vidare fsg</t>
  </si>
  <si>
    <t>4550</t>
  </si>
  <si>
    <t>Övriga externa kostnader</t>
  </si>
  <si>
    <t>5410</t>
  </si>
  <si>
    <t>Förbrukningsmatrial</t>
  </si>
  <si>
    <t>5930</t>
  </si>
  <si>
    <t>Reklamtrycksaker och direkt reklam</t>
  </si>
  <si>
    <t>6350</t>
  </si>
  <si>
    <t>Kundförluster</t>
  </si>
  <si>
    <t>6540</t>
  </si>
  <si>
    <t>IT-tjänster/mjukvara,licenser,uppdateringar/Led</t>
  </si>
  <si>
    <t>6980</t>
  </si>
  <si>
    <t>Medlems- och föreningsavgifter</t>
  </si>
  <si>
    <t>6990</t>
  </si>
  <si>
    <t>Övr. ext. kostnad/faktavgifter</t>
  </si>
  <si>
    <t>S:a Övriga externa kostnader</t>
  </si>
  <si>
    <t>7200</t>
  </si>
  <si>
    <t>Lön tjänstemän</t>
  </si>
  <si>
    <t>7510</t>
  </si>
  <si>
    <t>Arbetsgivar avgifter 32,46%</t>
  </si>
  <si>
    <t>7570</t>
  </si>
  <si>
    <t>Fora försäkring/ AMF</t>
  </si>
  <si>
    <t>7610</t>
  </si>
  <si>
    <t>Utbildning</t>
  </si>
  <si>
    <t>8910</t>
  </si>
  <si>
    <t>Årets skatt</t>
  </si>
  <si>
    <t>Resultatenhet: 2 "A-lag Herr"</t>
  </si>
  <si>
    <t>3051</t>
  </si>
  <si>
    <t>Entréavgifter (lag)</t>
  </si>
  <si>
    <t>3052</t>
  </si>
  <si>
    <t>Års/säsongskort (lag)</t>
  </si>
  <si>
    <t>3590</t>
  </si>
  <si>
    <t>Övriga försäljningsintäkter/solid sport</t>
  </si>
  <si>
    <t>4052</t>
  </si>
  <si>
    <t>Annonskostnader (lag)</t>
  </si>
  <si>
    <t>4058</t>
  </si>
  <si>
    <t>Plan/hallhyror (lag)</t>
  </si>
  <si>
    <t>4059</t>
  </si>
  <si>
    <t>Kost/logi (lag)</t>
  </si>
  <si>
    <t>4061</t>
  </si>
  <si>
    <t>Funktionärskostnader (lag)</t>
  </si>
  <si>
    <t>4063</t>
  </si>
  <si>
    <t>Licensavgifter (lag)</t>
  </si>
  <si>
    <t>4064</t>
  </si>
  <si>
    <t>Övergångsers ej balanserade spelarförvärv (lag)</t>
  </si>
  <si>
    <t>4067</t>
  </si>
  <si>
    <t>Anmälningsavgifter (lag)</t>
  </si>
  <si>
    <t>4068</t>
  </si>
  <si>
    <t>Tillstånd/förbundsavgifter (lag)</t>
  </si>
  <si>
    <t>4072</t>
  </si>
  <si>
    <t>Busstransporter (lag)</t>
  </si>
  <si>
    <t>4099</t>
  </si>
  <si>
    <t>Övriga kostnader (lag)</t>
  </si>
  <si>
    <t>4570</t>
  </si>
  <si>
    <t>Kostnader för provisionsförsäljning/för vidare fsg</t>
  </si>
  <si>
    <t>4610</t>
  </si>
  <si>
    <t>Övergångar/     500:-/st</t>
  </si>
  <si>
    <t>4899</t>
  </si>
  <si>
    <t>Övriga kostnader</t>
  </si>
  <si>
    <t>5411</t>
  </si>
  <si>
    <t>Förbrukningsinv livslängd mer än 1 år</t>
  </si>
  <si>
    <t>5612</t>
  </si>
  <si>
    <t>Försäkring och skatt/p-bil</t>
  </si>
  <si>
    <t>5613</t>
  </si>
  <si>
    <t>Reparation o underhåll/p-bil</t>
  </si>
  <si>
    <t>6120</t>
  </si>
  <si>
    <t>Serviceavtal /skrivare/molnkassa</t>
  </si>
  <si>
    <t>7010</t>
  </si>
  <si>
    <t>Lön spelare</t>
  </si>
  <si>
    <t>7012</t>
  </si>
  <si>
    <t>Fys.tränare</t>
  </si>
  <si>
    <t>7331</t>
  </si>
  <si>
    <t>Skattefria bilersättningar</t>
  </si>
  <si>
    <t>7332</t>
  </si>
  <si>
    <t>Skatteplikltiga bilersättningar</t>
  </si>
  <si>
    <t>7620</t>
  </si>
  <si>
    <t>Sjuk- och hälsovård</t>
  </si>
  <si>
    <t>7630</t>
  </si>
  <si>
    <t>Personalrepresentation/styrelsemöte</t>
  </si>
  <si>
    <t>7690</t>
  </si>
  <si>
    <t>Övriga personalkostnader</t>
  </si>
  <si>
    <t>Avskrivningar</t>
  </si>
  <si>
    <t>7830</t>
  </si>
  <si>
    <t>Avskrivningar på maskiner och inventarier</t>
  </si>
  <si>
    <t>Resultatenhet: 3 "U och J lag utveckl"</t>
  </si>
  <si>
    <t>Resultatenhet: 4 "Damlag"</t>
  </si>
  <si>
    <t>6070</t>
  </si>
  <si>
    <t>Representation och uppvaktningar</t>
  </si>
  <si>
    <t>Resultatenhet: 5 "Ungdomssektion"</t>
  </si>
  <si>
    <t>3870</t>
  </si>
  <si>
    <t>Erhållna stipendier/fonder</t>
  </si>
  <si>
    <t>4062</t>
  </si>
  <si>
    <t>Priser, medaljer (lag)</t>
  </si>
  <si>
    <t>4070</t>
  </si>
  <si>
    <t>Träningsläger (lag)</t>
  </si>
  <si>
    <t>7090</t>
  </si>
  <si>
    <t>Förändring semesterlönneskuld</t>
  </si>
  <si>
    <t>7530</t>
  </si>
  <si>
    <t>Särskild löneskatt för pensionskostnader</t>
  </si>
  <si>
    <t>Resultatenhet: 6 "VFC"</t>
  </si>
  <si>
    <t>3111</t>
  </si>
  <si>
    <t>Anmälan VFC cup</t>
  </si>
  <si>
    <t>4121</t>
  </si>
  <si>
    <t>Funktionärskostnader (arrangemang)VFC cup</t>
  </si>
  <si>
    <t>4122</t>
  </si>
  <si>
    <t>Priser, medaljer (arrangemang)VFC cup</t>
  </si>
  <si>
    <t>4128</t>
  </si>
  <si>
    <t>Tillstånd/förbundsavgifter (arrangemang)VFC cup</t>
  </si>
  <si>
    <t>Resultatenhet: 7 "Kiosk"</t>
  </si>
  <si>
    <t>4510</t>
  </si>
  <si>
    <t>Inköp kiosk och serveringsvaror</t>
  </si>
  <si>
    <t>5010</t>
  </si>
  <si>
    <t>Lokalhyra/avser förhyrda lokaler</t>
  </si>
  <si>
    <t>Resultatenhet: 8 "Camp Tyringe"</t>
  </si>
  <si>
    <t>Resultatenhet: 9 "Fördelningskonto"</t>
  </si>
  <si>
    <t>3700</t>
  </si>
  <si>
    <t>Öresutjämning</t>
  </si>
  <si>
    <t>3810</t>
  </si>
  <si>
    <t>Kommunala bidrag</t>
  </si>
  <si>
    <t>4239</t>
  </si>
  <si>
    <t>Övriga reklamkostnader/arrangemang</t>
  </si>
  <si>
    <t>4895</t>
  </si>
  <si>
    <t>Årsmöteskostnader</t>
  </si>
  <si>
    <t>4898</t>
  </si>
  <si>
    <t>Avgifter (SF)( Svenska handbollsförbundet )</t>
  </si>
  <si>
    <t>5060</t>
  </si>
  <si>
    <t>Städning / renhållning lokal</t>
  </si>
  <si>
    <t>5070</t>
  </si>
  <si>
    <t>Reparation och underhåll av lokal</t>
  </si>
  <si>
    <t>5090</t>
  </si>
  <si>
    <t>Övriga lokalkostn/brandutryckning/ljusprogrammering</t>
  </si>
  <si>
    <t>5412</t>
  </si>
  <si>
    <t>Förbrukningsinv livslängd 1 år eller mindre</t>
  </si>
  <si>
    <t>5420</t>
  </si>
  <si>
    <t>Programvaror/Visma + Löneprogram</t>
  </si>
  <si>
    <t>5700</t>
  </si>
  <si>
    <t>Frakter och transporter</t>
  </si>
  <si>
    <t>6110</t>
  </si>
  <si>
    <t>Kontorsmateriel/porto</t>
  </si>
  <si>
    <t>6211</t>
  </si>
  <si>
    <t>Telefon</t>
  </si>
  <si>
    <t>6310</t>
  </si>
  <si>
    <t>Försäkringar</t>
  </si>
  <si>
    <t>6340</t>
  </si>
  <si>
    <t>Lämnade skadestånd</t>
  </si>
  <si>
    <t>6460</t>
  </si>
  <si>
    <t>Sammanträdeskostnader</t>
  </si>
  <si>
    <t>6530</t>
  </si>
  <si>
    <t>Revision</t>
  </si>
  <si>
    <t>6569</t>
  </si>
  <si>
    <t>Årsavgifter Svenska Handbollsförbundet</t>
  </si>
  <si>
    <t>6570</t>
  </si>
  <si>
    <t>Bankkostnader/Visa</t>
  </si>
  <si>
    <t>6590</t>
  </si>
  <si>
    <t>Övriga externa tjänster</t>
  </si>
  <si>
    <t>6599</t>
  </si>
  <si>
    <t>Övriga kostnader/Påminnelseavg.</t>
  </si>
  <si>
    <t>8311</t>
  </si>
  <si>
    <t>Ränteintäkter från bank</t>
  </si>
  <si>
    <t>8400</t>
  </si>
  <si>
    <t>Räntekostnader</t>
  </si>
  <si>
    <t>8480</t>
  </si>
  <si>
    <t>Räntekostnader skatteverket</t>
  </si>
  <si>
    <t>8490</t>
  </si>
  <si>
    <t>Övriga finansiella räntekostnader</t>
  </si>
  <si>
    <t>S:a Räntekostnader och liknande resultatposter</t>
  </si>
  <si>
    <t xml:space="preserve">Budget </t>
  </si>
  <si>
    <t>2305-2404</t>
  </si>
  <si>
    <t xml:space="preserve">S:a Rörelsens kostnader </t>
  </si>
  <si>
    <t>S:a kostnader</t>
  </si>
  <si>
    <t>S:a intäkter</t>
  </si>
  <si>
    <t>Herrar</t>
  </si>
  <si>
    <t>Damer</t>
  </si>
  <si>
    <t>J+U-lag</t>
  </si>
  <si>
    <t>Ungdom</t>
  </si>
  <si>
    <t>VFC</t>
  </si>
  <si>
    <t>Kiosk</t>
  </si>
  <si>
    <t>Gemensam</t>
  </si>
  <si>
    <t>Sponsring</t>
  </si>
  <si>
    <t>Camp</t>
  </si>
  <si>
    <t>Totalt</t>
  </si>
  <si>
    <t>Utfall fg år</t>
  </si>
  <si>
    <t>Bu fg år</t>
  </si>
  <si>
    <t>Intäkter</t>
  </si>
  <si>
    <t>Tävlingskostnader</t>
  </si>
  <si>
    <t>Externa kostnader</t>
  </si>
  <si>
    <t>Lönekostnader</t>
  </si>
  <si>
    <t>Summa Kostnader</t>
  </si>
  <si>
    <t>Resultat</t>
  </si>
  <si>
    <t>Budget fg år</t>
  </si>
  <si>
    <t>Akademi</t>
  </si>
  <si>
    <t>Skatt</t>
  </si>
  <si>
    <t>Skillnad utfall/Bu</t>
  </si>
  <si>
    <t>Räntenetto</t>
  </si>
  <si>
    <t>Lön uthyrning</t>
  </si>
  <si>
    <t>Ca 330 tim á 181 kr/tim</t>
  </si>
  <si>
    <t>Skattepliktiga bilersättningar</t>
  </si>
  <si>
    <t>Månader</t>
  </si>
  <si>
    <t>Elias Holmström</t>
  </si>
  <si>
    <t>2024-03-16-2024-03-16</t>
  </si>
  <si>
    <t>Wiktor Rundqvist</t>
  </si>
  <si>
    <t>2023-03-16-2024-03-15</t>
  </si>
  <si>
    <t>Inge Aas Eriksen</t>
  </si>
  <si>
    <t>2023-07-25-2024-03-15</t>
  </si>
  <si>
    <t>Linus Olsson</t>
  </si>
  <si>
    <t>Liam Kjellman</t>
  </si>
  <si>
    <t>2023-05-01-2024-04-30</t>
  </si>
  <si>
    <t>Ludwig Rosenberg</t>
  </si>
  <si>
    <t>Wilmer Mårtensson</t>
  </si>
  <si>
    <t>Emil Schuster</t>
  </si>
  <si>
    <t>Victor Grevstad Johansson</t>
  </si>
  <si>
    <t>2023-07-15-2025-03-15</t>
  </si>
  <si>
    <t>Hugo Svensson</t>
  </si>
  <si>
    <t>Richard Gersson</t>
  </si>
  <si>
    <t>Albin Mesanovic</t>
  </si>
  <si>
    <t>Chris Heyer</t>
  </si>
  <si>
    <t>2022-07-25- 2024-03-15</t>
  </si>
  <si>
    <t>Ludvig Dahlberg</t>
  </si>
  <si>
    <t>2022-03-16-2024-03-15</t>
  </si>
  <si>
    <t>Sebastian Svensson</t>
  </si>
  <si>
    <t>Dalibor Doder</t>
  </si>
  <si>
    <t>2022-11-25-2024-03-30</t>
  </si>
  <si>
    <t>Håkan Jönsson</t>
  </si>
  <si>
    <t>Pierre hansson</t>
  </si>
  <si>
    <t>2023-04-01-2024-03-31</t>
  </si>
  <si>
    <t>Per Käll</t>
  </si>
  <si>
    <t>Anton Olsson</t>
  </si>
  <si>
    <t>2023-05-16-2024-03-15</t>
  </si>
  <si>
    <t>Malin Fredriksson</t>
  </si>
  <si>
    <t>Fakturerar löpande</t>
  </si>
  <si>
    <t>400/tillfälle</t>
  </si>
  <si>
    <t>Ellen Wijk Lindvall sjukgymn</t>
  </si>
  <si>
    <t>Körers Spelare</t>
  </si>
  <si>
    <t>Ca 60 000</t>
  </si>
  <si>
    <t>Arbetsgivar avgifter 31,42%</t>
  </si>
  <si>
    <t>Tränings- och sjukfrånvaro 5 % av bruttolönen</t>
  </si>
  <si>
    <t>Beräknade spelarelöner</t>
  </si>
  <si>
    <t>Soc avgifter</t>
  </si>
  <si>
    <t>Inköp kiosk (40 % av försäljningen)</t>
  </si>
  <si>
    <t>8 % av lön</t>
  </si>
  <si>
    <t>Mutte: 4300x12=51600. Sebbe 31000X12,2=378 200</t>
  </si>
  <si>
    <t>8 % av Sebbes + städs lön</t>
  </si>
  <si>
    <t>31000 * 75% *24,26%</t>
  </si>
  <si>
    <t>(intäkt 413000-Lön 60000-soc avg 18800- övriga kostnader10000)+20,6%</t>
  </si>
  <si>
    <t>6420</t>
  </si>
  <si>
    <t>Redovisningstjänster</t>
  </si>
  <si>
    <t>Period: 24-05-01 - 25-04-30</t>
  </si>
  <si>
    <t>Räkenskapsår: 24-05-01 - 25-04-30</t>
  </si>
  <si>
    <t>VHK Löner 240501--250430</t>
  </si>
  <si>
    <t>2405-2504</t>
  </si>
  <si>
    <t>Årsbudget 23/24</t>
  </si>
  <si>
    <t>Period fg år 22/23</t>
  </si>
  <si>
    <t>Årsbudget 22/23</t>
  </si>
  <si>
    <t>3064</t>
  </si>
  <si>
    <t>Övergångsers</t>
  </si>
  <si>
    <t>5460</t>
  </si>
  <si>
    <t>Förbrukningsmaterial</t>
  </si>
  <si>
    <t>Årsavgifter svenska handbollsförbundet</t>
  </si>
  <si>
    <t>7020</t>
  </si>
  <si>
    <t>Spelararvode</t>
  </si>
  <si>
    <t>7210</t>
  </si>
  <si>
    <t>4402</t>
  </si>
  <si>
    <t>Anmälningsavgifter USM</t>
  </si>
  <si>
    <t>Övergångar 500:-/st</t>
  </si>
  <si>
    <t>2405/2504</t>
  </si>
  <si>
    <t>Övriga kostnader lag resa fördelning</t>
  </si>
  <si>
    <t>4501</t>
  </si>
  <si>
    <t>Matchändringar</t>
  </si>
  <si>
    <t>Årsavgifter Svenska handbollsförbundet</t>
  </si>
  <si>
    <t>Lön Tjänstemän</t>
  </si>
  <si>
    <t>7390</t>
  </si>
  <si>
    <t>Övriga kostnadsersättningar</t>
  </si>
  <si>
    <t>4400</t>
  </si>
  <si>
    <t>Momspliktiga inköp i Sverige</t>
  </si>
  <si>
    <t>4404</t>
  </si>
  <si>
    <t>4406</t>
  </si>
  <si>
    <t>USM Mat</t>
  </si>
  <si>
    <t>USM kostnader/ tröjor/lokalhyra</t>
  </si>
  <si>
    <t>4410</t>
  </si>
  <si>
    <t>Kostnadsfördelning/domare USM</t>
  </si>
  <si>
    <t>5831</t>
  </si>
  <si>
    <t>6560</t>
  </si>
  <si>
    <t>Kost och logi i Sverige</t>
  </si>
  <si>
    <t>Serviceavgifter till branschorganisationer</t>
  </si>
  <si>
    <t>Löner tränare</t>
  </si>
  <si>
    <t>7301</t>
  </si>
  <si>
    <t>Domare USM</t>
  </si>
  <si>
    <t>Förbrukningsinventarier</t>
  </si>
  <si>
    <t>Bankkostnader</t>
  </si>
  <si>
    <t>3860</t>
  </si>
  <si>
    <t>Gåvor</t>
  </si>
  <si>
    <t>3999</t>
  </si>
  <si>
    <t>Faktureringsavgifter</t>
  </si>
  <si>
    <t>Kostnader 50/50+Jokerlotter</t>
  </si>
  <si>
    <t xml:space="preserve">Materialkostnader (lag) </t>
  </si>
  <si>
    <t>Funktionärskostnader (lag</t>
  </si>
  <si>
    <t>Sponsorvård (Sponsorträffar mm)</t>
  </si>
  <si>
    <t>Inköp av idrottskläder/material för vidareförsäljning</t>
  </si>
  <si>
    <t>5480</t>
  </si>
  <si>
    <t>Arbetskläder och skyddsmaterial</t>
  </si>
  <si>
    <t>5611</t>
  </si>
  <si>
    <t>5619</t>
  </si>
  <si>
    <t>Drivmedel för personbilar</t>
  </si>
  <si>
    <t>Försäkring och skatt för personbilar</t>
  </si>
  <si>
    <t>Reparation och underhåll av personbilar</t>
  </si>
  <si>
    <t>Övriga personbilskostnader</t>
  </si>
  <si>
    <t>6320</t>
  </si>
  <si>
    <t>Självrisker vid skada</t>
  </si>
  <si>
    <t xml:space="preserve">Serviceavgifter till branschorganisationer </t>
  </si>
  <si>
    <t>6991</t>
  </si>
  <si>
    <t>Övriga externa kostnader, avdragsgilla</t>
  </si>
  <si>
    <t>Löner Tränare</t>
  </si>
  <si>
    <t>Lön Månadsanställd personal</t>
  </si>
  <si>
    <t>7030</t>
  </si>
  <si>
    <t>Löner till kollektivanställda (utlandsanställda)</t>
  </si>
  <si>
    <t>7410</t>
  </si>
  <si>
    <t>Övriga kostnadsersättningar och förmåner</t>
  </si>
  <si>
    <t>Pensionsförsäkringspremier</t>
  </si>
  <si>
    <t>Kost/logi (lag) USM</t>
  </si>
  <si>
    <t xml:space="preserve">Skandiform (ca 330 tim á 344 kr/tim= 113 000, </t>
  </si>
  <si>
    <t>Inkl cuper ? Behöver skiljas</t>
  </si>
  <si>
    <t>Matchar konto 3540</t>
  </si>
  <si>
    <t>Ledventure 869/mån, sportadmin 5175 kr/år, Adobe 880 kr/mån, Cleverservice</t>
  </si>
  <si>
    <t>Åhus</t>
  </si>
  <si>
    <t xml:space="preserve"> </t>
  </si>
  <si>
    <t>3550</t>
  </si>
  <si>
    <t>3570</t>
  </si>
  <si>
    <t>Försäljning papper</t>
  </si>
  <si>
    <t>Inköp av Papper</t>
  </si>
  <si>
    <t>Försäljning Merch</t>
  </si>
  <si>
    <t>Inköp av Merch</t>
  </si>
  <si>
    <t>2505-2604</t>
  </si>
  <si>
    <t>Perioden 24/25</t>
  </si>
  <si>
    <t>Övriga Bidrag</t>
  </si>
  <si>
    <t>Kost/Logi (Individ)</t>
  </si>
  <si>
    <t>Kost/Logi (lag)</t>
  </si>
  <si>
    <t>4515</t>
  </si>
  <si>
    <t>Inköp av varor från annat EU land 25%</t>
  </si>
  <si>
    <t>Förbrukningsinv med livslängd mer än 1år</t>
  </si>
  <si>
    <t>Löner tjänstemän</t>
  </si>
  <si>
    <t>Övergångsers idrottande ej balanserad individ</t>
  </si>
  <si>
    <t>Startavgifter</t>
  </si>
  <si>
    <t>Träningsläger</t>
  </si>
  <si>
    <t>Sponsorvård</t>
  </si>
  <si>
    <t>4331</t>
  </si>
  <si>
    <t>Fysträning/taggar</t>
  </si>
  <si>
    <t>4411</t>
  </si>
  <si>
    <t>Mat träning/matcher</t>
  </si>
  <si>
    <t>4535</t>
  </si>
  <si>
    <t>Inköp av tjänster från EU land 25%</t>
  </si>
  <si>
    <t>Reklamtrycksaker och direktreklam</t>
  </si>
  <si>
    <t>Övriga kostnadsers och förmåner</t>
  </si>
  <si>
    <t>USM  Mat</t>
  </si>
  <si>
    <t>4405</t>
  </si>
  <si>
    <t>Boende mm cuper</t>
  </si>
  <si>
    <t>USM Kostnader/tröjor /lokalhyra</t>
  </si>
  <si>
    <t>3055</t>
  </si>
  <si>
    <t>Träningsavgifter</t>
  </si>
  <si>
    <t>4055</t>
  </si>
  <si>
    <t>Kostnader andra aktiviteter/fest</t>
  </si>
  <si>
    <t>Inköp av tjänster från annat EU land 25 %</t>
  </si>
  <si>
    <t>5910</t>
  </si>
  <si>
    <t>Annonsering</t>
  </si>
  <si>
    <t xml:space="preserve"> Löner Tränare</t>
  </si>
  <si>
    <t>3610</t>
  </si>
  <si>
    <t>Intäkter Utbildning</t>
  </si>
  <si>
    <t>4066</t>
  </si>
  <si>
    <t>Anmälningsavgifter Cuper</t>
  </si>
  <si>
    <t>Inköp cafeterian</t>
  </si>
  <si>
    <t>Städning och renhållning</t>
  </si>
  <si>
    <t>Fsg Merch</t>
  </si>
  <si>
    <t>Inköp Cafeteria</t>
  </si>
  <si>
    <t>Panta Mera säckar</t>
  </si>
  <si>
    <t>Annonskostnader VFC cup</t>
  </si>
  <si>
    <t>Inköp kiosk &amp; serveringsvaror</t>
  </si>
  <si>
    <t>4810</t>
  </si>
  <si>
    <t>Avslutningar</t>
  </si>
  <si>
    <t>4834</t>
  </si>
  <si>
    <t>5800</t>
  </si>
  <si>
    <t>Resekostnader</t>
  </si>
  <si>
    <t>5900</t>
  </si>
  <si>
    <t>Reklam och PR</t>
  </si>
  <si>
    <t>6011</t>
  </si>
  <si>
    <t>avg Reklam rätt Hlm kommun</t>
  </si>
  <si>
    <t>6021</t>
  </si>
  <si>
    <t>8413</t>
  </si>
  <si>
    <t>Räntekostnader för checkräkningskredit</t>
  </si>
  <si>
    <t>7520</t>
  </si>
  <si>
    <t>Arbetsgivareavgifter 16,36%</t>
  </si>
  <si>
    <t>6230</t>
  </si>
  <si>
    <t>Datakommunikation</t>
  </si>
  <si>
    <t>6212</t>
  </si>
  <si>
    <t>Mobiltelefon</t>
  </si>
  <si>
    <t>6150</t>
  </si>
  <si>
    <t>Trycksaker</t>
  </si>
  <si>
    <t>6040</t>
  </si>
  <si>
    <t>Kontokortsavgifter ticket co</t>
  </si>
  <si>
    <t>Hemsida Licens</t>
  </si>
  <si>
    <t>Uppvaktning</t>
  </si>
  <si>
    <t>4112</t>
  </si>
  <si>
    <t>Annonskostnader VFC Cup</t>
  </si>
  <si>
    <t>Produktion av lotteri</t>
  </si>
  <si>
    <t>Fel</t>
  </si>
  <si>
    <t>4840</t>
  </si>
  <si>
    <t>Sponsoraktivitet Mat</t>
  </si>
  <si>
    <t>Hyra av anläggningstillgångar</t>
  </si>
  <si>
    <t>Gamla</t>
  </si>
  <si>
    <t xml:space="preserve">Tränare </t>
  </si>
  <si>
    <t>Nya konto spelare</t>
  </si>
  <si>
    <t>Kollas vem</t>
  </si>
  <si>
    <t>Lokalhyra</t>
  </si>
  <si>
    <t>Resultatenhet: 12 "HF Syd"</t>
  </si>
  <si>
    <t>4149</t>
  </si>
  <si>
    <t>Övriga kostnader arrangemang) VFC Cup</t>
  </si>
  <si>
    <t>Resultatenhet: 12 "Team 500"</t>
  </si>
  <si>
    <t>Sverigelotten</t>
  </si>
  <si>
    <t>Busstransporter</t>
  </si>
  <si>
    <t>Sponsoraktiviteter</t>
  </si>
  <si>
    <t>Inköp Ravelli produkter</t>
  </si>
  <si>
    <t>3322</t>
  </si>
  <si>
    <t>Joyna</t>
  </si>
  <si>
    <t>Julkalender</t>
  </si>
  <si>
    <t>Anmälan VFC Cupen</t>
  </si>
  <si>
    <t>Inköp Ravelliprodukter</t>
  </si>
  <si>
    <t>Försäljning inom Sverige</t>
  </si>
  <si>
    <t>3311</t>
  </si>
  <si>
    <t>Lotteri Tallparken</t>
  </si>
  <si>
    <t>4316</t>
  </si>
  <si>
    <t>Inköp lotterier vinster Tallparken</t>
  </si>
  <si>
    <t>Inköp av Ravelli produkter</t>
  </si>
  <si>
    <t>4049</t>
  </si>
  <si>
    <t>Fysträning Taggar</t>
  </si>
  <si>
    <t>Matchändringar mm</t>
  </si>
  <si>
    <t xml:space="preserve">Peter J </t>
  </si>
  <si>
    <t>LED, Citypuls, Fortnox, Sportadmin, cleverec, Spideo</t>
  </si>
  <si>
    <t>2605-2704</t>
  </si>
  <si>
    <t>2705-2804</t>
  </si>
  <si>
    <t>Bu 25/26</t>
  </si>
  <si>
    <t>Bu 27/28</t>
  </si>
  <si>
    <t>Bu 26/27</t>
  </si>
  <si>
    <t xml:space="preserve">Intäkter </t>
  </si>
  <si>
    <t>Summa rörelsens intäkter</t>
  </si>
  <si>
    <t>3212</t>
  </si>
  <si>
    <t>Before Match</t>
  </si>
  <si>
    <t xml:space="preserve">Anmälningsavgifter cuper </t>
  </si>
  <si>
    <t>Anmälan USM</t>
  </si>
  <si>
    <t>USM Lokalkostnader</t>
  </si>
  <si>
    <t>Tränare</t>
  </si>
  <si>
    <t>Mat Träning/matcher</t>
  </si>
  <si>
    <t>Fördelningskostnader ATG</t>
  </si>
  <si>
    <t>Fsg Ravelliprodukter</t>
  </si>
  <si>
    <t>Anmälningsavgifter lag</t>
  </si>
  <si>
    <t>Inköp av souvenior för vidare fsg</t>
  </si>
  <si>
    <t>Fel Funktionärskostnader</t>
  </si>
  <si>
    <t>Papper</t>
  </si>
  <si>
    <t>Felaktigt</t>
  </si>
  <si>
    <t>Fel mot konto</t>
  </si>
  <si>
    <t>Fel vem?</t>
  </si>
  <si>
    <t>4329</t>
  </si>
  <si>
    <t>Övriga kostnader (Bingolott)</t>
  </si>
  <si>
    <t>HF Syd</t>
  </si>
  <si>
    <t>Team  500</t>
  </si>
  <si>
    <t>Tält</t>
  </si>
  <si>
    <t>4359</t>
  </si>
  <si>
    <t>USM/mat fsg</t>
  </si>
  <si>
    <t>7612</t>
  </si>
  <si>
    <t>Utfall period 25/26</t>
  </si>
  <si>
    <t>Budget 250501-260430</t>
  </si>
  <si>
    <t>FSG souvenier</t>
  </si>
  <si>
    <t xml:space="preserve">Åhus beach? </t>
  </si>
  <si>
    <t>4066?</t>
  </si>
  <si>
    <t>USM</t>
  </si>
  <si>
    <t>Övriga kostnader Bingolotto</t>
  </si>
  <si>
    <t>Materialkostnader</t>
  </si>
  <si>
    <t>Avgifter SHF</t>
  </si>
  <si>
    <t>Pension</t>
  </si>
  <si>
    <t>3321</t>
  </si>
  <si>
    <t>Bingokalendrar</t>
  </si>
  <si>
    <t>Trivselkvällar</t>
  </si>
  <si>
    <t>Ungdomsledare inte klar</t>
  </si>
  <si>
    <t>Produktion av Reklamskyltar</t>
  </si>
  <si>
    <t>?</t>
  </si>
  <si>
    <t>Ökning</t>
  </si>
  <si>
    <t>Ökat</t>
  </si>
  <si>
    <t>Inkomst?</t>
  </si>
  <si>
    <t>Utbidning Idrottsutövare</t>
  </si>
  <si>
    <t>7571</t>
  </si>
  <si>
    <t>Fora Pension</t>
  </si>
  <si>
    <t>Arbetsgivare avgifter 31,42</t>
  </si>
  <si>
    <t>Nuläge RR</t>
  </si>
  <si>
    <t>Löner</t>
  </si>
  <si>
    <t>Arb.avg 31,42</t>
  </si>
  <si>
    <t>24-25</t>
  </si>
  <si>
    <t>Planhyra/hallhyra</t>
  </si>
  <si>
    <t>Uppvaktningar</t>
  </si>
  <si>
    <t>Lowa</t>
  </si>
  <si>
    <t>LED</t>
  </si>
  <si>
    <t xml:space="preserve">OGL </t>
  </si>
  <si>
    <t>U ledare, Öronproppar, uppvaktning, Arrangemang</t>
  </si>
  <si>
    <t>Amadeus</t>
  </si>
  <si>
    <t>Planhyra/Hyra</t>
  </si>
  <si>
    <t>Jul+Påsk</t>
  </si>
  <si>
    <t>Kläder</t>
  </si>
  <si>
    <t>Elias i 6 månader</t>
  </si>
  <si>
    <t>USM 2 lag F14 och F 16</t>
  </si>
  <si>
    <t>F 14 och F 16</t>
  </si>
  <si>
    <t>Div 3-4</t>
  </si>
  <si>
    <t xml:space="preserve">Åhus </t>
  </si>
  <si>
    <t>Serie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</si>
  <si>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</si>
  <si>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</si>
  <si>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>Bingolotto inköp</t>
  </si>
  <si>
    <t>4831</t>
  </si>
  <si>
    <t>VHK Fest</t>
  </si>
  <si>
    <t>Intäkter uthyrning personal/Skandiform m m</t>
  </si>
  <si>
    <t xml:space="preserve">Panta Mera </t>
  </si>
  <si>
    <t>plus</t>
  </si>
  <si>
    <t>Inkomst</t>
  </si>
  <si>
    <t>Utfall Fg år</t>
  </si>
  <si>
    <t>Budget Fg år</t>
  </si>
  <si>
    <t>Skillnad utfall/Bud</t>
  </si>
  <si>
    <t>Utf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</si>
</sst>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yyyy\-mm\-dd"/>
    <numFmt numFmtId="165" formatCode="_-* #,##0_-;\-* #,##0_-;_-* &quot;-&quot;??_-;_-@_-"/>
    <numFmt numFmtId="166" formatCode="_-* #,##0.0_-;\-* #,##0.0_-;_-* &quot;-&quot;??_-;_-@_-"/>
    <numFmt numFmtId="167" formatCode="#,##0_ ;\-#,##0\ "/>
    <numFmt numFmtId="168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12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1" xfId="0" applyBorder="1"/>
    <xf numFmtId="49" fontId="0" fillId="0" borderId="4" xfId="0" applyNumberFormat="1" applyBorder="1"/>
    <xf numFmtId="165" fontId="0" fillId="0" borderId="0" xfId="1" applyNumberFormat="1" applyFont="1"/>
    <xf numFmtId="165" fontId="0" fillId="0" borderId="1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0" xfId="1" applyNumberFormat="1" applyFont="1" applyBorder="1"/>
    <xf numFmtId="165" fontId="0" fillId="0" borderId="4" xfId="1" applyNumberFormat="1" applyFont="1" applyBorder="1"/>
    <xf numFmtId="0" fontId="0" fillId="0" borderId="2" xfId="0" applyBorder="1"/>
    <xf numFmtId="49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165" fontId="0" fillId="2" borderId="0" xfId="0" applyNumberFormat="1" applyFill="1"/>
    <xf numFmtId="0" fontId="0" fillId="2" borderId="0" xfId="0" applyFill="1"/>
    <xf numFmtId="165" fontId="0" fillId="2" borderId="2" xfId="0" applyNumberFormat="1" applyFill="1" applyBorder="1"/>
    <xf numFmtId="165" fontId="0" fillId="0" borderId="2" xfId="0" applyNumberFormat="1" applyBorder="1"/>
    <xf numFmtId="0" fontId="2" fillId="0" borderId="0" xfId="0" applyFont="1"/>
    <xf numFmtId="165" fontId="2" fillId="0" borderId="0" xfId="1" applyNumberFormat="1" applyFont="1"/>
    <xf numFmtId="165" fontId="2" fillId="2" borderId="0" xfId="0" applyNumberFormat="1" applyFont="1" applyFill="1"/>
    <xf numFmtId="165" fontId="2" fillId="0" borderId="0" xfId="0" applyNumberFormat="1" applyFont="1"/>
    <xf numFmtId="0" fontId="0" fillId="0" borderId="3" xfId="0" applyBorder="1"/>
    <xf numFmtId="165" fontId="0" fillId="0" borderId="0" xfId="0" applyNumberFormat="1"/>
    <xf numFmtId="3" fontId="0" fillId="0" borderId="0" xfId="0" applyNumberFormat="1"/>
    <xf numFmtId="3" fontId="0" fillId="0" borderId="3" xfId="0" applyNumberFormat="1" applyBorder="1"/>
    <xf numFmtId="3" fontId="0" fillId="0" borderId="5" xfId="0" applyNumberFormat="1" applyBorder="1"/>
    <xf numFmtId="165" fontId="0" fillId="0" borderId="3" xfId="0" applyNumberFormat="1" applyBorder="1"/>
    <xf numFmtId="165" fontId="0" fillId="0" borderId="5" xfId="1" applyNumberFormat="1" applyFont="1" applyBorder="1"/>
    <xf numFmtId="166" fontId="0" fillId="0" borderId="0" xfId="1" applyNumberFormat="1" applyFont="1" applyFill="1"/>
    <xf numFmtId="165" fontId="0" fillId="0" borderId="0" xfId="1" applyNumberFormat="1" applyFont="1" applyFill="1"/>
    <xf numFmtId="0" fontId="2" fillId="0" borderId="6" xfId="3" applyFont="1" applyFill="1" applyBorder="1"/>
    <xf numFmtId="0" fontId="4" fillId="0" borderId="7" xfId="3" applyFont="1" applyFill="1" applyBorder="1"/>
    <xf numFmtId="165" fontId="0" fillId="0" borderId="7" xfId="1" applyNumberFormat="1" applyFont="1" applyFill="1" applyBorder="1"/>
    <xf numFmtId="0" fontId="5" fillId="0" borderId="7" xfId="3" applyFont="1" applyFill="1" applyBorder="1"/>
    <xf numFmtId="0" fontId="2" fillId="0" borderId="8" xfId="3" applyFont="1" applyFill="1" applyBorder="1"/>
    <xf numFmtId="14" fontId="5" fillId="0" borderId="2" xfId="3" applyNumberFormat="1" applyFont="1" applyFill="1" applyBorder="1"/>
    <xf numFmtId="165" fontId="0" fillId="0" borderId="2" xfId="1" applyNumberFormat="1" applyFont="1" applyFill="1" applyBorder="1"/>
    <xf numFmtId="0" fontId="5" fillId="0" borderId="2" xfId="3" applyFont="1" applyFill="1" applyBorder="1"/>
    <xf numFmtId="4" fontId="0" fillId="0" borderId="7" xfId="0" applyNumberFormat="1" applyBorder="1"/>
    <xf numFmtId="0" fontId="2" fillId="0" borderId="9" xfId="3" applyFont="1" applyFill="1" applyBorder="1"/>
    <xf numFmtId="0" fontId="5" fillId="0" borderId="9" xfId="3" applyFont="1" applyFill="1" applyBorder="1"/>
    <xf numFmtId="0" fontId="0" fillId="0" borderId="10" xfId="0" applyBorder="1"/>
    <xf numFmtId="165" fontId="0" fillId="0" borderId="0" xfId="1" applyNumberFormat="1" applyFont="1" applyFill="1" applyBorder="1"/>
    <xf numFmtId="165" fontId="2" fillId="0" borderId="2" xfId="1" applyNumberFormat="1" applyFont="1" applyFill="1" applyBorder="1"/>
    <xf numFmtId="10" fontId="0" fillId="0" borderId="0" xfId="2" applyNumberFormat="1" applyFont="1"/>
    <xf numFmtId="165" fontId="0" fillId="0" borderId="11" xfId="1" applyNumberFormat="1" applyFont="1" applyBorder="1"/>
    <xf numFmtId="166" fontId="2" fillId="0" borderId="0" xfId="1" applyNumberFormat="1" applyFont="1" applyFill="1"/>
    <xf numFmtId="165" fontId="2" fillId="0" borderId="0" xfId="1" applyNumberFormat="1" applyFont="1" applyFill="1"/>
    <xf numFmtId="165" fontId="0" fillId="0" borderId="3" xfId="1" applyNumberFormat="1" applyFont="1" applyBorder="1" applyAlignment="1"/>
    <xf numFmtId="165" fontId="0" fillId="2" borderId="3" xfId="1" applyNumberFormat="1" applyFont="1" applyFill="1" applyBorder="1"/>
    <xf numFmtId="165" fontId="0" fillId="2" borderId="2" xfId="1" applyNumberFormat="1" applyFont="1" applyFill="1" applyBorder="1"/>
    <xf numFmtId="3" fontId="0" fillId="2" borderId="0" xfId="0" applyNumberFormat="1" applyFill="1"/>
    <xf numFmtId="3" fontId="0" fillId="2" borderId="3" xfId="0" applyNumberFormat="1" applyFill="1" applyBorder="1"/>
    <xf numFmtId="165" fontId="0" fillId="2" borderId="0" xfId="1" applyNumberFormat="1" applyFont="1" applyFill="1"/>
    <xf numFmtId="0" fontId="0" fillId="0" borderId="0" xfId="0" applyAlignment="1">
      <alignment horizontal="left"/>
    </xf>
    <xf numFmtId="165" fontId="0" fillId="2" borderId="4" xfId="1" applyNumberFormat="1" applyFont="1" applyFill="1" applyBorder="1"/>
    <xf numFmtId="0" fontId="0" fillId="4" borderId="0" xfId="0" applyFill="1"/>
    <xf numFmtId="165" fontId="0" fillId="4" borderId="0" xfId="1" applyNumberFormat="1" applyFont="1" applyFill="1"/>
    <xf numFmtId="0" fontId="2" fillId="5" borderId="0" xfId="0" applyFont="1" applyFill="1"/>
    <xf numFmtId="165" fontId="2" fillId="5" borderId="0" xfId="1" applyNumberFormat="1" applyFont="1" applyFill="1"/>
    <xf numFmtId="165" fontId="0" fillId="2" borderId="0" xfId="1" applyNumberFormat="1" applyFont="1" applyFill="1" applyBorder="1"/>
    <xf numFmtId="3" fontId="0" fillId="6" borderId="0" xfId="0" applyNumberFormat="1" applyFill="1"/>
    <xf numFmtId="3" fontId="0" fillId="6" borderId="0" xfId="1" applyNumberFormat="1" applyFont="1" applyFill="1"/>
    <xf numFmtId="165" fontId="0" fillId="7" borderId="0" xfId="1" applyNumberFormat="1" applyFont="1" applyFill="1"/>
    <xf numFmtId="165" fontId="0" fillId="0" borderId="4" xfId="1" applyNumberFormat="1" applyFont="1" applyFill="1" applyBorder="1"/>
    <xf numFmtId="49" fontId="0" fillId="2" borderId="0" xfId="0" applyNumberFormat="1" applyFill="1"/>
    <xf numFmtId="4" fontId="0" fillId="0" borderId="0" xfId="0" applyNumberFormat="1"/>
    <xf numFmtId="4" fontId="0" fillId="0" borderId="0" xfId="1" applyNumberFormat="1" applyFont="1" applyFill="1" applyBorder="1"/>
    <xf numFmtId="4" fontId="0" fillId="0" borderId="0" xfId="1" applyNumberFormat="1" applyFont="1"/>
    <xf numFmtId="0" fontId="0" fillId="2" borderId="3" xfId="0" applyFill="1" applyBorder="1"/>
    <xf numFmtId="0" fontId="0" fillId="2" borderId="0" xfId="0" applyFill="1" applyAlignment="1">
      <alignment horizontal="left"/>
    </xf>
    <xf numFmtId="4" fontId="0" fillId="0" borderId="12" xfId="0" applyNumberFormat="1" applyBorder="1"/>
    <xf numFmtId="0" fontId="0" fillId="0" borderId="13" xfId="0" applyBorder="1"/>
    <xf numFmtId="4" fontId="0" fillId="0" borderId="14" xfId="0" applyNumberFormat="1" applyBorder="1"/>
    <xf numFmtId="0" fontId="0" fillId="0" borderId="15" xfId="0" applyBorder="1"/>
    <xf numFmtId="4" fontId="2" fillId="0" borderId="14" xfId="0" applyNumberFormat="1" applyFont="1" applyBorder="1"/>
    <xf numFmtId="4" fontId="2" fillId="0" borderId="0" xfId="0" applyNumberFormat="1" applyFont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0" fillId="0" borderId="18" xfId="0" applyBorder="1"/>
    <xf numFmtId="4" fontId="2" fillId="0" borderId="17" xfId="0" applyNumberFormat="1" applyFont="1" applyBorder="1"/>
    <xf numFmtId="0" fontId="0" fillId="0" borderId="19" xfId="0" applyBorder="1"/>
    <xf numFmtId="4" fontId="2" fillId="2" borderId="0" xfId="0" applyNumberFormat="1" applyFont="1" applyFill="1"/>
    <xf numFmtId="4" fontId="2" fillId="2" borderId="15" xfId="0" applyNumberFormat="1" applyFont="1" applyFill="1" applyBorder="1"/>
    <xf numFmtId="4" fontId="0" fillId="2" borderId="3" xfId="1" applyNumberFormat="1" applyFont="1" applyFill="1" applyBorder="1"/>
    <xf numFmtId="4" fontId="0" fillId="0" borderId="3" xfId="1" applyNumberFormat="1" applyFont="1" applyBorder="1"/>
    <xf numFmtId="4" fontId="0" fillId="0" borderId="2" xfId="1" applyNumberFormat="1" applyFont="1" applyBorder="1"/>
    <xf numFmtId="4" fontId="0" fillId="2" borderId="0" xfId="1" applyNumberFormat="1" applyFont="1" applyFill="1"/>
    <xf numFmtId="4" fontId="0" fillId="0" borderId="0" xfId="1" applyNumberFormat="1" applyFont="1" applyFill="1"/>
    <xf numFmtId="4" fontId="0" fillId="0" borderId="3" xfId="0" applyNumberFormat="1" applyBorder="1"/>
    <xf numFmtId="4" fontId="0" fillId="0" borderId="0" xfId="1" applyNumberFormat="1" applyFont="1" applyFill="1" applyBorder="1" applyAlignment="1"/>
    <xf numFmtId="167" fontId="0" fillId="0" borderId="0" xfId="1" applyNumberFormat="1" applyFont="1" applyFill="1"/>
    <xf numFmtId="4" fontId="0" fillId="2" borderId="0" xfId="1" applyNumberFormat="1" applyFont="1" applyFill="1" applyBorder="1"/>
    <xf numFmtId="165" fontId="0" fillId="0" borderId="3" xfId="1" applyNumberFormat="1" applyFont="1" applyFill="1" applyBorder="1"/>
    <xf numFmtId="168" fontId="0" fillId="0" borderId="0" xfId="1" applyNumberFormat="1" applyFont="1"/>
    <xf numFmtId="168" fontId="0" fillId="0" borderId="0" xfId="1" applyNumberFormat="1" applyFont="1" applyBorder="1"/>
    <xf numFmtId="168" fontId="0" fillId="0" borderId="2" xfId="1" applyNumberFormat="1" applyFont="1" applyBorder="1"/>
    <xf numFmtId="4" fontId="0" fillId="0" borderId="0" xfId="1" applyNumberFormat="1" applyFont="1" applyBorder="1"/>
    <xf numFmtId="4" fontId="0" fillId="2" borderId="2" xfId="1" applyNumberFormat="1" applyFont="1" applyFill="1" applyBorder="1"/>
    <xf numFmtId="168" fontId="0" fillId="2" borderId="0" xfId="1" applyNumberFormat="1" applyFont="1" applyFill="1"/>
    <xf numFmtId="168" fontId="0" fillId="7" borderId="0" xfId="1" applyNumberFormat="1" applyFont="1" applyFill="1"/>
    <xf numFmtId="168" fontId="0" fillId="8" borderId="0" xfId="1" applyNumberFormat="1" applyFont="1" applyFill="1"/>
    <xf numFmtId="168" fontId="0" fillId="0" borderId="3" xfId="1" applyNumberFormat="1" applyFont="1" applyBorder="1"/>
    <xf numFmtId="4" fontId="0" fillId="7" borderId="0" xfId="1" applyNumberFormat="1" applyFont="1" applyFill="1"/>
    <xf numFmtId="4" fontId="0" fillId="8" borderId="0" xfId="1" applyNumberFormat="1" applyFont="1" applyFill="1"/>
    <xf numFmtId="4" fontId="0" fillId="0" borderId="1" xfId="1" applyNumberFormat="1" applyFont="1" applyBorder="1"/>
    <xf numFmtId="4" fontId="0" fillId="2" borderId="0" xfId="0" applyNumberFormat="1" applyFill="1"/>
    <xf numFmtId="4" fontId="0" fillId="2" borderId="3" xfId="0" applyNumberFormat="1" applyFill="1" applyBorder="1"/>
    <xf numFmtId="168" fontId="0" fillId="0" borderId="0" xfId="1" applyNumberFormat="1" applyFont="1" applyFill="1" applyBorder="1"/>
    <xf numFmtId="168" fontId="0" fillId="0" borderId="0" xfId="1" applyNumberFormat="1" applyFont="1" applyFill="1"/>
    <xf numFmtId="168" fontId="0" fillId="5" borderId="0" xfId="1" applyNumberFormat="1" applyFont="1" applyFill="1"/>
    <xf numFmtId="3" fontId="0" fillId="0" borderId="2" xfId="0" applyNumberFormat="1" applyBorder="1"/>
    <xf numFmtId="4" fontId="0" fillId="0" borderId="2" xfId="0" applyNumberFormat="1" applyBorder="1"/>
    <xf numFmtId="4" fontId="0" fillId="4" borderId="8" xfId="0" applyNumberFormat="1" applyFill="1" applyBorder="1"/>
    <xf numFmtId="4" fontId="0" fillId="6" borderId="8" xfId="0" applyNumberFormat="1" applyFill="1" applyBorder="1"/>
    <xf numFmtId="4" fontId="0" fillId="6" borderId="8" xfId="1" applyNumberFormat="1" applyFont="1" applyFill="1" applyBorder="1"/>
    <xf numFmtId="4" fontId="0" fillId="0" borderId="8" xfId="1" applyNumberFormat="1" applyFont="1" applyBorder="1"/>
    <xf numFmtId="4" fontId="0" fillId="4" borderId="8" xfId="1" applyNumberFormat="1" applyFont="1" applyFill="1" applyBorder="1"/>
    <xf numFmtId="0" fontId="0" fillId="9" borderId="0" xfId="0" applyFill="1"/>
    <xf numFmtId="4" fontId="0" fillId="9" borderId="0" xfId="0" applyNumberFormat="1" applyFill="1"/>
    <xf numFmtId="0" fontId="2" fillId="9" borderId="0" xfId="0" applyFont="1" applyFill="1" applyAlignment="1">
      <alignment horizontal="center"/>
    </xf>
    <xf numFmtId="4" fontId="0" fillId="9" borderId="8" xfId="1" applyNumberFormat="1" applyFont="1" applyFill="1" applyBorder="1"/>
  </cellXfs>
  <cellStyles count="4">
    <cellStyle name="Bra" xfId="3" builtinId="26"/>
    <cellStyle name="Normal" xfId="0" builtinId="0"/>
    <cellStyle name="Procent" xfId="2" builtinId="5"/>
    <cellStyle name="Tusenta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A852D-07B7-46BD-8DAA-61FD07F8148D}">
  <sheetPr>
    <pageSetUpPr fitToPage="1"/>
  </sheetPr>
  <dimension ref="A1:X25"/>
  <sheetViews>
    <sheetView zoomScaleNormal="100" workbookViewId="0">
      <selection activeCell="O13" sqref="O13"/>
    </sheetView>
  </sheetViews>
  <sheetFormatPr defaultRowHeight="14.4" x14ac:dyDescent="0.3"/>
  <cols>
    <col min="1" max="1" width="17" customWidth="1"/>
    <col min="2" max="2" width="10.21875" bestFit="1" customWidth="1"/>
    <col min="3" max="3" width="10.21875" style="5" bestFit="1" customWidth="1"/>
    <col min="4" max="4" width="8.77734375" bestFit="1" customWidth="1"/>
    <col min="5" max="5" width="11.21875" bestFit="1" customWidth="1"/>
    <col min="6" max="6" width="10.21875" bestFit="1" customWidth="1"/>
    <col min="7" max="8" width="8.77734375" bestFit="1" customWidth="1"/>
    <col min="9" max="9" width="11.21875" bestFit="1" customWidth="1"/>
    <col min="10" max="10" width="10.21875" bestFit="1" customWidth="1"/>
    <col min="11" max="11" width="7.77734375" bestFit="1" customWidth="1"/>
    <col min="12" max="12" width="11.5546875" customWidth="1"/>
    <col min="13" max="13" width="13.21875" customWidth="1"/>
    <col min="14" max="14" width="10.21875" bestFit="1" customWidth="1"/>
    <col min="15" max="15" width="11.21875" style="5" bestFit="1" customWidth="1"/>
    <col min="16" max="16" width="10.21875" style="5" bestFit="1" customWidth="1"/>
    <col min="20" max="20" width="7.21875" customWidth="1"/>
    <col min="21" max="21" width="15" customWidth="1"/>
    <col min="22" max="22" width="12.21875" customWidth="1"/>
    <col min="23" max="23" width="14.21875" customWidth="1"/>
    <col min="24" max="24" width="10" bestFit="1" customWidth="1"/>
  </cols>
  <sheetData>
    <row r="1" spans="1:24" x14ac:dyDescent="0.3">
      <c r="A1" s="12" t="s">
        <v>0</v>
      </c>
      <c r="B1" s="12"/>
    </row>
    <row r="2" spans="1:24" x14ac:dyDescent="0.3">
      <c r="A2" s="12" t="s">
        <v>556</v>
      </c>
      <c r="B2" s="12"/>
    </row>
    <row r="3" spans="1:24" x14ac:dyDescent="0.3">
      <c r="A3" s="1"/>
      <c r="B3" s="1"/>
    </row>
    <row r="4" spans="1:24" s="13" customFormat="1" ht="15" thickBot="1" x14ac:dyDescent="0.35">
      <c r="B4" s="14" t="s">
        <v>279</v>
      </c>
      <c r="C4" s="14" t="s">
        <v>260</v>
      </c>
      <c r="D4" s="13" t="s">
        <v>261</v>
      </c>
      <c r="E4" s="13" t="s">
        <v>262</v>
      </c>
      <c r="F4" s="13" t="s">
        <v>263</v>
      </c>
      <c r="G4" s="13" t="s">
        <v>264</v>
      </c>
      <c r="H4" s="13" t="s">
        <v>265</v>
      </c>
      <c r="I4" s="13" t="s">
        <v>266</v>
      </c>
      <c r="J4" s="13" t="s">
        <v>267</v>
      </c>
      <c r="K4" s="13" t="s">
        <v>268</v>
      </c>
      <c r="L4" s="13" t="s">
        <v>549</v>
      </c>
      <c r="M4" s="13" t="s">
        <v>550</v>
      </c>
      <c r="N4" s="15" t="s">
        <v>269</v>
      </c>
      <c r="O4" s="14" t="s">
        <v>270</v>
      </c>
      <c r="P4" s="14" t="s">
        <v>271</v>
      </c>
      <c r="Q4" s="13" t="s">
        <v>526</v>
      </c>
      <c r="R4" s="13" t="s">
        <v>528</v>
      </c>
      <c r="S4" s="13" t="s">
        <v>527</v>
      </c>
      <c r="U4" t="s">
        <v>577</v>
      </c>
      <c r="V4"/>
      <c r="W4"/>
    </row>
    <row r="5" spans="1:24" ht="15.6" thickTop="1" thickBot="1" x14ac:dyDescent="0.35">
      <c r="A5" t="s">
        <v>272</v>
      </c>
      <c r="B5" s="5">
        <f>+Akademi!J13</f>
        <v>45000</v>
      </c>
      <c r="C5" s="5">
        <f>+Herrar!J17</f>
        <v>466000</v>
      </c>
      <c r="D5" s="5">
        <f>+Damer!J12</f>
        <v>49000</v>
      </c>
      <c r="E5" s="5">
        <f>+'U o J lag'!J15</f>
        <v>30000</v>
      </c>
      <c r="F5" s="5">
        <f>+Ungdom!J21</f>
        <v>150000</v>
      </c>
      <c r="G5" s="5">
        <f>+VFC!J11</f>
        <v>85000</v>
      </c>
      <c r="H5" s="5">
        <f>+Kiosk!J13</f>
        <v>400000</v>
      </c>
      <c r="I5" s="5">
        <f>+Gemensamt!J32</f>
        <v>1021600</v>
      </c>
      <c r="J5" s="5">
        <f>+Sponsring!J26</f>
        <v>4388000</v>
      </c>
      <c r="K5" s="5">
        <v>0</v>
      </c>
      <c r="L5" s="5"/>
      <c r="M5" s="5"/>
      <c r="N5" s="16">
        <f>SUM(B5:M6)</f>
        <v>6634600</v>
      </c>
      <c r="O5" s="5">
        <v>5960955</v>
      </c>
      <c r="P5" s="5">
        <v>5637000</v>
      </c>
      <c r="Q5" s="5"/>
      <c r="U5" s="74" t="s">
        <v>579</v>
      </c>
      <c r="V5" s="75" t="s">
        <v>580</v>
      </c>
      <c r="W5" s="75" t="s">
        <v>578</v>
      </c>
      <c r="X5" s="86" t="s">
        <v>581</v>
      </c>
    </row>
    <row r="6" spans="1:24" ht="15" thickTop="1" x14ac:dyDescent="0.3"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/>
      <c r="M6" s="5"/>
      <c r="N6" s="17"/>
      <c r="U6" s="74">
        <v>1112453</v>
      </c>
      <c r="V6" s="75"/>
      <c r="W6" s="75"/>
      <c r="X6" s="77"/>
    </row>
    <row r="7" spans="1:24" x14ac:dyDescent="0.3">
      <c r="A7" t="s">
        <v>273</v>
      </c>
      <c r="B7" s="5">
        <f>+Akademi!J21</f>
        <v>-12000</v>
      </c>
      <c r="C7" s="5">
        <f>+Herrar!J48</f>
        <v>-697000</v>
      </c>
      <c r="D7" s="5">
        <f>+Damer!J38</f>
        <v>-185500</v>
      </c>
      <c r="E7" s="5">
        <f>+'U o J lag'!J38</f>
        <v>-139100</v>
      </c>
      <c r="F7" s="5">
        <f>+Ungdom!J48</f>
        <v>-324500</v>
      </c>
      <c r="G7" s="5">
        <f>+VFC!J26</f>
        <v>-31580</v>
      </c>
      <c r="H7" s="5">
        <f>+Kiosk!J20</f>
        <v>-165000</v>
      </c>
      <c r="I7" s="5">
        <f>+Gemensamt!J69</f>
        <v>-476300</v>
      </c>
      <c r="J7" s="5">
        <f>+Sponsring!J50</f>
        <v>-435500</v>
      </c>
      <c r="K7" s="5">
        <v>0</v>
      </c>
      <c r="L7" s="5"/>
      <c r="M7" s="5"/>
      <c r="N7" s="16">
        <f>SUM(B7:K7)</f>
        <v>-2466480</v>
      </c>
      <c r="O7" s="5">
        <v>-2061299</v>
      </c>
      <c r="P7" s="5">
        <v>-1927400</v>
      </c>
      <c r="U7" s="76">
        <v>389900</v>
      </c>
      <c r="X7" s="77"/>
    </row>
    <row r="8" spans="1:24" x14ac:dyDescent="0.3">
      <c r="A8" t="s">
        <v>274</v>
      </c>
      <c r="B8" s="5">
        <f>+Akademi!J32</f>
        <v>-30000</v>
      </c>
      <c r="C8" s="5">
        <f>+Herrar!J61</f>
        <v>-3500</v>
      </c>
      <c r="D8" s="5">
        <f>+Damer!J46</f>
        <v>-7500</v>
      </c>
      <c r="E8" s="5">
        <v>0</v>
      </c>
      <c r="F8" s="5">
        <f>+Ungdom!J56</f>
        <v>0</v>
      </c>
      <c r="G8" s="5">
        <v>0</v>
      </c>
      <c r="H8" s="5">
        <f>+Kiosk!J30</f>
        <v>-18250</v>
      </c>
      <c r="I8" s="5">
        <f>+Gemensamt!J116</f>
        <v>-164800</v>
      </c>
      <c r="J8" s="5">
        <f>+Sponsring!J63</f>
        <v>0</v>
      </c>
      <c r="K8" s="5">
        <f>+Camp!J13</f>
        <v>0</v>
      </c>
      <c r="L8" s="5"/>
      <c r="M8" s="5"/>
      <c r="N8" s="16">
        <f t="shared" ref="N8" si="0">SUM(B8:K8)</f>
        <v>-224050</v>
      </c>
      <c r="O8" s="5">
        <v>-304105</v>
      </c>
      <c r="P8" s="5">
        <v>-222800</v>
      </c>
      <c r="U8" s="76">
        <v>326629</v>
      </c>
      <c r="X8" s="77"/>
    </row>
    <row r="9" spans="1:24" x14ac:dyDescent="0.3">
      <c r="A9" t="s">
        <v>275</v>
      </c>
      <c r="B9" s="5">
        <v>0</v>
      </c>
      <c r="C9" s="5">
        <f>+Herrar!J80</f>
        <v>-2760000</v>
      </c>
      <c r="D9" s="5">
        <f>+Damer!J63</f>
        <v>-189500</v>
      </c>
      <c r="E9" s="5">
        <f>+'U o J lag'!J48</f>
        <v>-140000</v>
      </c>
      <c r="F9" s="5">
        <f>+Ungdom!J77</f>
        <v>-147000</v>
      </c>
      <c r="G9" s="5">
        <v>0</v>
      </c>
      <c r="H9" s="5">
        <v>0</v>
      </c>
      <c r="I9" s="5">
        <f>+Gemensamt!J135</f>
        <v>-605100</v>
      </c>
      <c r="J9" s="5">
        <f>+Sponsring!J71</f>
        <v>-123200</v>
      </c>
      <c r="K9" s="5">
        <v>0</v>
      </c>
      <c r="L9" s="5"/>
      <c r="M9" s="5"/>
      <c r="N9" s="16">
        <f>SUM(B9:K9)</f>
        <v>-3964800</v>
      </c>
      <c r="O9" s="5">
        <v>-3747754</v>
      </c>
      <c r="P9" s="5">
        <v>-4083000</v>
      </c>
      <c r="U9" s="76">
        <v>5316</v>
      </c>
      <c r="X9" s="77"/>
    </row>
    <row r="10" spans="1:24" x14ac:dyDescent="0.3">
      <c r="A10" t="s">
        <v>170</v>
      </c>
      <c r="B10" s="5">
        <v>0</v>
      </c>
      <c r="C10" s="5">
        <f>+Herrar!J84</f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f>+Gemensamt!J139</f>
        <v>0</v>
      </c>
      <c r="J10" s="5">
        <v>0</v>
      </c>
      <c r="K10" s="5">
        <v>0</v>
      </c>
      <c r="L10" s="5"/>
      <c r="M10" s="5"/>
      <c r="N10" s="16">
        <f>SUM(B10:K10)</f>
        <v>0</v>
      </c>
      <c r="O10" s="5">
        <v>-29484</v>
      </c>
      <c r="P10" s="5">
        <v>-25800</v>
      </c>
      <c r="U10" s="76">
        <v>4000</v>
      </c>
      <c r="X10" s="77"/>
    </row>
    <row r="11" spans="1:24" x14ac:dyDescent="0.3">
      <c r="A11" t="s">
        <v>282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2500</v>
      </c>
      <c r="J11" s="5">
        <v>0</v>
      </c>
      <c r="K11" s="5">
        <v>0</v>
      </c>
      <c r="L11" s="5"/>
      <c r="M11" s="5"/>
      <c r="N11" s="16">
        <f>SUM(B11:K11)</f>
        <v>2500</v>
      </c>
      <c r="O11" s="5">
        <v>5845</v>
      </c>
      <c r="P11" s="5">
        <v>0</v>
      </c>
      <c r="U11" s="76">
        <v>663094</v>
      </c>
      <c r="X11" s="77"/>
    </row>
    <row r="12" spans="1:24" x14ac:dyDescent="0.3">
      <c r="A12" t="s">
        <v>280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/>
      <c r="M12" s="5"/>
      <c r="N12" s="16">
        <f>SUM(B12:M12)</f>
        <v>0</v>
      </c>
      <c r="O12" s="5">
        <v>-2993</v>
      </c>
      <c r="P12" s="5">
        <v>0</v>
      </c>
      <c r="U12" s="76">
        <v>3200</v>
      </c>
      <c r="X12" s="77"/>
    </row>
    <row r="13" spans="1:24" x14ac:dyDescent="0.3">
      <c r="A13" s="11" t="s">
        <v>276</v>
      </c>
      <c r="B13" s="7">
        <f>SUM(B7:B12)</f>
        <v>-42000</v>
      </c>
      <c r="C13" s="7">
        <f>SUM(C7:C10)</f>
        <v>-3460500</v>
      </c>
      <c r="D13" s="7">
        <f>SUM(D7:D10)</f>
        <v>-382500</v>
      </c>
      <c r="E13" s="7">
        <f t="shared" ref="E13:K13" si="1">SUM(E7:E10)</f>
        <v>-279100</v>
      </c>
      <c r="F13" s="7">
        <f t="shared" si="1"/>
        <v>-471500</v>
      </c>
      <c r="G13" s="7">
        <f>SUM(G7:G12)</f>
        <v>-31580</v>
      </c>
      <c r="H13" s="7">
        <f>SUM(H7:H12)</f>
        <v>-183250</v>
      </c>
      <c r="I13" s="7">
        <f>SUM(I7:I12)</f>
        <v>-1243700</v>
      </c>
      <c r="J13" s="7">
        <f>SUM(J7:J12)</f>
        <v>-558700</v>
      </c>
      <c r="K13" s="7">
        <f t="shared" si="1"/>
        <v>0</v>
      </c>
      <c r="L13" s="7"/>
      <c r="M13" s="7"/>
      <c r="N13" s="18">
        <f>SUM(N7:N12)</f>
        <v>-6652830</v>
      </c>
      <c r="O13" s="19">
        <f>SUM(O7:O12)</f>
        <v>-6139790</v>
      </c>
      <c r="P13" s="7">
        <f>SUM(P7:P12)</f>
        <v>-6259000</v>
      </c>
      <c r="U13" s="76">
        <v>55873</v>
      </c>
      <c r="X13" s="77"/>
    </row>
    <row r="14" spans="1:24" x14ac:dyDescent="0.3">
      <c r="B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7"/>
      <c r="U14" s="78">
        <f>SUM(U6:U13)</f>
        <v>2560465</v>
      </c>
      <c r="V14" s="87">
        <f>U14*0.3142</f>
        <v>804498.103</v>
      </c>
      <c r="W14" s="79">
        <v>1352562</v>
      </c>
      <c r="X14" s="88">
        <v>838078</v>
      </c>
    </row>
    <row r="15" spans="1:24" s="20" customFormat="1" x14ac:dyDescent="0.3">
      <c r="A15" s="61" t="s">
        <v>277</v>
      </c>
      <c r="B15" s="62">
        <f>+B5+B13</f>
        <v>3000</v>
      </c>
      <c r="C15" s="62">
        <f t="shared" ref="C15:S15" si="2">+C5+C13</f>
        <v>-2994500</v>
      </c>
      <c r="D15" s="62">
        <f t="shared" si="2"/>
        <v>-333500</v>
      </c>
      <c r="E15" s="62">
        <f t="shared" si="2"/>
        <v>-249100</v>
      </c>
      <c r="F15" s="62">
        <f>+F5+F13</f>
        <v>-321500</v>
      </c>
      <c r="G15" s="62">
        <f t="shared" si="2"/>
        <v>53420</v>
      </c>
      <c r="H15" s="62">
        <f>+H5+H13</f>
        <v>216750</v>
      </c>
      <c r="I15" s="62">
        <f t="shared" si="2"/>
        <v>-222100</v>
      </c>
      <c r="J15" s="62">
        <f t="shared" si="2"/>
        <v>3829300</v>
      </c>
      <c r="K15" s="62">
        <f t="shared" si="2"/>
        <v>0</v>
      </c>
      <c r="L15" s="62"/>
      <c r="M15" s="62"/>
      <c r="N15" s="22">
        <f>+N5+N13</f>
        <v>-18230</v>
      </c>
      <c r="O15" s="23">
        <f t="shared" si="2"/>
        <v>-178835</v>
      </c>
      <c r="P15" s="21">
        <f t="shared" si="2"/>
        <v>-622000</v>
      </c>
      <c r="Q15" s="21">
        <f t="shared" si="2"/>
        <v>0</v>
      </c>
      <c r="R15" s="21">
        <f t="shared" si="2"/>
        <v>0</v>
      </c>
      <c r="S15" s="21">
        <f t="shared" si="2"/>
        <v>0</v>
      </c>
      <c r="U15" s="80"/>
      <c r="X15" s="81"/>
    </row>
    <row r="16" spans="1:24" x14ac:dyDescent="0.3">
      <c r="B16" s="5"/>
      <c r="U16" s="80"/>
      <c r="V16" s="20"/>
      <c r="W16" s="20"/>
      <c r="X16" s="77"/>
    </row>
    <row r="17" spans="1:24" x14ac:dyDescent="0.3">
      <c r="A17" t="s">
        <v>270</v>
      </c>
      <c r="B17" s="5">
        <v>34776</v>
      </c>
      <c r="C17" s="5">
        <v>-3110433</v>
      </c>
      <c r="D17" s="5">
        <v>-247840</v>
      </c>
      <c r="E17" s="5">
        <v>-136690</v>
      </c>
      <c r="F17" s="5">
        <v>-735914</v>
      </c>
      <c r="G17" s="5">
        <v>19305</v>
      </c>
      <c r="H17" s="5">
        <v>214783</v>
      </c>
      <c r="I17" s="5">
        <v>74470</v>
      </c>
      <c r="J17" s="5">
        <v>3732410</v>
      </c>
      <c r="K17" s="5">
        <v>0</v>
      </c>
      <c r="L17" s="5"/>
      <c r="M17" s="5"/>
      <c r="N17" s="5">
        <f>SUM(B17:K17)</f>
        <v>-155133</v>
      </c>
      <c r="U17" s="80"/>
      <c r="V17" s="20"/>
      <c r="W17" s="20"/>
      <c r="X17" s="77"/>
    </row>
    <row r="18" spans="1:24" ht="15" thickBot="1" x14ac:dyDescent="0.35">
      <c r="B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U18" s="82"/>
      <c r="V18" s="83"/>
      <c r="W18" s="85">
        <f>V14-W14</f>
        <v>-548063.897</v>
      </c>
      <c r="X18" s="84"/>
    </row>
    <row r="19" spans="1:24" ht="15" thickTop="1" x14ac:dyDescent="0.3">
      <c r="A19" t="s">
        <v>278</v>
      </c>
      <c r="B19" s="5">
        <v>0</v>
      </c>
      <c r="C19" s="5">
        <v>-3454900</v>
      </c>
      <c r="D19" s="5">
        <v>-355400</v>
      </c>
      <c r="E19" s="5">
        <v>-119500</v>
      </c>
      <c r="F19" s="5">
        <v>-573000</v>
      </c>
      <c r="G19" s="5">
        <v>72000</v>
      </c>
      <c r="H19" s="5">
        <v>134100</v>
      </c>
      <c r="I19" s="5">
        <v>5100</v>
      </c>
      <c r="J19" s="5">
        <v>3679600</v>
      </c>
      <c r="K19" s="5">
        <v>-10000</v>
      </c>
      <c r="L19" s="5"/>
      <c r="M19" s="5"/>
      <c r="N19" s="5">
        <f>SUM(B19:K19)</f>
        <v>-622000</v>
      </c>
    </row>
    <row r="21" spans="1:24" x14ac:dyDescent="0.3">
      <c r="A21" t="s">
        <v>281</v>
      </c>
      <c r="B21" s="25">
        <f>+B17+B19</f>
        <v>34776</v>
      </c>
      <c r="C21" s="25">
        <f>+C17-C19</f>
        <v>344467</v>
      </c>
      <c r="D21" s="25">
        <f t="shared" ref="D21:K21" si="3">+D17-D19</f>
        <v>107560</v>
      </c>
      <c r="E21" s="25">
        <f t="shared" si="3"/>
        <v>-17190</v>
      </c>
      <c r="F21" s="25">
        <f t="shared" si="3"/>
        <v>-162914</v>
      </c>
      <c r="G21" s="25">
        <f t="shared" si="3"/>
        <v>-52695</v>
      </c>
      <c r="H21" s="25">
        <f t="shared" si="3"/>
        <v>80683</v>
      </c>
      <c r="I21" s="25">
        <f t="shared" si="3"/>
        <v>69370</v>
      </c>
      <c r="J21" s="25">
        <f t="shared" si="3"/>
        <v>52810</v>
      </c>
      <c r="K21" s="25">
        <f t="shared" si="3"/>
        <v>10000</v>
      </c>
      <c r="L21" s="25"/>
      <c r="M21" s="25"/>
      <c r="N21" s="25">
        <f>+N17-N19</f>
        <v>466867</v>
      </c>
    </row>
    <row r="23" spans="1:24" x14ac:dyDescent="0.3">
      <c r="A23" s="59" t="s">
        <v>555</v>
      </c>
      <c r="B23" s="64">
        <f>+Akademi!G36</f>
        <v>-15212</v>
      </c>
      <c r="C23" s="65">
        <f>+Herrar!G86</f>
        <v>-2915387.5</v>
      </c>
      <c r="D23" s="64">
        <f>+Damer!G68</f>
        <v>-351343</v>
      </c>
      <c r="E23" s="64">
        <f>+'U o J lag'!G52</f>
        <v>-274083</v>
      </c>
      <c r="F23" s="64">
        <f>+Ungdom!G81</f>
        <v>-340525</v>
      </c>
      <c r="G23" s="64">
        <f>+VFC!G34</f>
        <v>-8823</v>
      </c>
      <c r="H23" s="64">
        <f>+Kiosk!G38</f>
        <v>244980</v>
      </c>
      <c r="I23" s="64">
        <f>+Gemensamt!G151</f>
        <v>-878790</v>
      </c>
      <c r="J23" s="64">
        <f>+Sponsring!G79</f>
        <v>4357159</v>
      </c>
      <c r="K23" s="64"/>
      <c r="L23" s="64">
        <f>+'HF Syd'!G37</f>
        <v>-4080</v>
      </c>
      <c r="M23" s="64">
        <f>'Team 500'!G24</f>
        <v>7378</v>
      </c>
      <c r="N23" s="5">
        <f>SUM(B23:M23)</f>
        <v>-178726.5</v>
      </c>
      <c r="O23" s="60"/>
      <c r="P23" s="60"/>
    </row>
    <row r="25" spans="1:24" x14ac:dyDescent="0.3">
      <c r="U25" t="s">
        <v>413</v>
      </c>
    </row>
  </sheetData>
  <pageMargins left="0.7" right="0.7" top="0.75" bottom="0.75" header="0.3" footer="0.3"/>
  <pageSetup paperSize="9" scale="91" orientation="landscape" r:id="rId1"/>
  <headerFooter>
    <oddFooter>&amp;C_x000D_&amp;1#&amp;"Noto IKEA Latin"&amp;8&amp;K5A5A5A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221A-C633-4063-A7A6-2085BACF7DE4}">
  <dimension ref="A1:X29"/>
  <sheetViews>
    <sheetView tabSelected="1" zoomScaleNormal="100" workbookViewId="0">
      <selection activeCell="E31" sqref="E31"/>
    </sheetView>
  </sheetViews>
  <sheetFormatPr defaultRowHeight="14.4" x14ac:dyDescent="0.3"/>
  <cols>
    <col min="1" max="1" width="16.5546875" customWidth="1"/>
    <col min="2" max="2" width="10.21875" customWidth="1"/>
    <col min="3" max="3" width="11.88671875" customWidth="1"/>
    <col min="4" max="5" width="10.5546875" bestFit="1" customWidth="1"/>
    <col min="6" max="6" width="10.77734375" customWidth="1"/>
    <col min="7" max="7" width="9.77734375" customWidth="1"/>
    <col min="8" max="8" width="10.88671875" customWidth="1"/>
    <col min="9" max="9" width="12.5546875" customWidth="1"/>
    <col min="10" max="10" width="11.77734375" customWidth="1"/>
    <col min="12" max="12" width="11.21875" bestFit="1" customWidth="1"/>
    <col min="13" max="13" width="9.5546875" bestFit="1" customWidth="1"/>
    <col min="14" max="14" width="12.33203125" customWidth="1"/>
    <col min="15" max="15" width="13.6640625" customWidth="1"/>
    <col min="22" max="22" width="11.21875" bestFit="1" customWidth="1"/>
    <col min="23" max="23" width="14.77734375" customWidth="1"/>
    <col min="24" max="24" width="12.21875" customWidth="1"/>
  </cols>
  <sheetData>
    <row r="1" spans="1:22" x14ac:dyDescent="0.3">
      <c r="A1" s="12" t="s">
        <v>0</v>
      </c>
    </row>
    <row r="2" spans="1:22" x14ac:dyDescent="0.3">
      <c r="A2" s="12" t="s">
        <v>556</v>
      </c>
    </row>
    <row r="4" spans="1:22" x14ac:dyDescent="0.3">
      <c r="B4" s="14" t="s">
        <v>279</v>
      </c>
      <c r="C4" s="14" t="s">
        <v>260</v>
      </c>
      <c r="D4" s="13" t="s">
        <v>261</v>
      </c>
      <c r="E4" s="13" t="s">
        <v>262</v>
      </c>
      <c r="F4" s="13" t="s">
        <v>263</v>
      </c>
      <c r="G4" s="13" t="s">
        <v>264</v>
      </c>
      <c r="H4" s="13" t="s">
        <v>265</v>
      </c>
      <c r="I4" s="13" t="s">
        <v>266</v>
      </c>
      <c r="J4" s="13" t="s">
        <v>267</v>
      </c>
      <c r="K4" s="13" t="s">
        <v>268</v>
      </c>
      <c r="L4" s="13" t="s">
        <v>549</v>
      </c>
      <c r="M4" s="13" t="s">
        <v>550</v>
      </c>
      <c r="N4" s="13" t="s">
        <v>269</v>
      </c>
      <c r="O4" s="125" t="s">
        <v>610</v>
      </c>
    </row>
    <row r="5" spans="1:22" x14ac:dyDescent="0.3">
      <c r="A5" t="s">
        <v>272</v>
      </c>
      <c r="B5" s="69">
        <f>+Akademi!K13</f>
        <v>0</v>
      </c>
      <c r="C5" s="69">
        <f>+Herrar!K17</f>
        <v>430000</v>
      </c>
      <c r="D5" s="69">
        <f>+Damer!K12</f>
        <v>37000</v>
      </c>
      <c r="E5" s="69">
        <f>+'U o J lag'!K15</f>
        <v>25000</v>
      </c>
      <c r="F5" s="69">
        <f>+Ungdom!K21</f>
        <v>200000</v>
      </c>
      <c r="G5" s="69">
        <f>+VFC!K11</f>
        <v>90000</v>
      </c>
      <c r="H5" s="69">
        <f>+Kiosk!K13</f>
        <v>520000</v>
      </c>
      <c r="I5" s="69">
        <f>+Gemensamt!K32</f>
        <v>1142000</v>
      </c>
      <c r="J5" s="69">
        <f>+Sponsring!K26</f>
        <v>4715500</v>
      </c>
      <c r="K5" s="69">
        <v>0</v>
      </c>
      <c r="L5" s="69">
        <v>5000</v>
      </c>
      <c r="M5" s="69">
        <v>25000</v>
      </c>
      <c r="N5" s="69">
        <f>SUM(B5:M5)</f>
        <v>7189500</v>
      </c>
      <c r="O5" s="124">
        <v>7599777</v>
      </c>
    </row>
    <row r="6" spans="1:22" x14ac:dyDescent="0.3"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O6" s="123"/>
    </row>
    <row r="7" spans="1:22" x14ac:dyDescent="0.3">
      <c r="A7" t="s">
        <v>273</v>
      </c>
      <c r="B7" s="69">
        <v>-13000</v>
      </c>
      <c r="C7" s="69">
        <f>+Herrar!K48</f>
        <v>-791200</v>
      </c>
      <c r="D7" s="69">
        <f>+Damer!K38</f>
        <v>-191000</v>
      </c>
      <c r="E7" s="69">
        <f>+'U o J lag'!K38</f>
        <v>-192000</v>
      </c>
      <c r="F7" s="69">
        <f>+Ungdom!K48</f>
        <v>-324000</v>
      </c>
      <c r="G7" s="69">
        <f>+VFC!K26</f>
        <v>-53700</v>
      </c>
      <c r="H7" s="69">
        <f>+Kiosk!K20</f>
        <v>-265000</v>
      </c>
      <c r="I7" s="69">
        <f>+Gemensamt!K69</f>
        <v>-654500</v>
      </c>
      <c r="J7" s="69">
        <f>+Sponsring!K50</f>
        <v>-445000</v>
      </c>
      <c r="K7" s="69"/>
      <c r="L7" s="69">
        <v>-4500</v>
      </c>
      <c r="M7" s="69"/>
      <c r="N7" s="69">
        <f t="shared" ref="N7:N12" si="0">SUM(B7:M7)</f>
        <v>-2933900</v>
      </c>
      <c r="O7" s="124">
        <v>-3386927</v>
      </c>
    </row>
    <row r="8" spans="1:22" x14ac:dyDescent="0.3">
      <c r="A8" t="s">
        <v>274</v>
      </c>
      <c r="B8" s="69"/>
      <c r="C8" s="69">
        <f>+Herrar!K61</f>
        <v>-5000</v>
      </c>
      <c r="D8" s="69">
        <f>+Damer!K46</f>
        <v>-15000</v>
      </c>
      <c r="E8" s="69"/>
      <c r="F8" s="69"/>
      <c r="G8" s="69">
        <f>+VFC!K30</f>
        <v>-1000</v>
      </c>
      <c r="H8" s="69">
        <f>+Kiosk!K30</f>
        <v>-30500</v>
      </c>
      <c r="I8" s="69">
        <f>+Gemensamt!K116</f>
        <v>-216500</v>
      </c>
      <c r="J8" s="69">
        <f>+Sponsring!K63</f>
        <v>-5000</v>
      </c>
      <c r="K8" s="69"/>
      <c r="L8" s="69"/>
      <c r="M8" s="69">
        <f>+'Team 500'!K19</f>
        <v>-10000</v>
      </c>
      <c r="N8" s="69">
        <f t="shared" si="0"/>
        <v>-283000</v>
      </c>
      <c r="O8" s="124">
        <v>-292777</v>
      </c>
      <c r="V8" s="69"/>
    </row>
    <row r="9" spans="1:22" x14ac:dyDescent="0.3">
      <c r="A9" t="s">
        <v>275</v>
      </c>
      <c r="B9" s="69">
        <v>-20000</v>
      </c>
      <c r="C9" s="69">
        <f>+Herrar!K80</f>
        <v>-2665200</v>
      </c>
      <c r="D9" s="69">
        <f>+Damer!K63</f>
        <v>-166500</v>
      </c>
      <c r="E9" s="69">
        <f>+'U o J lag'!K48</f>
        <v>-115400</v>
      </c>
      <c r="F9" s="69">
        <f>+Ungdom!K77</f>
        <v>-125000</v>
      </c>
      <c r="G9" s="69"/>
      <c r="H9" s="69"/>
      <c r="I9" s="69">
        <f>+Gemensamt!K135</f>
        <v>-629500</v>
      </c>
      <c r="J9" s="69">
        <f>+Sponsring!K71</f>
        <v>-48000</v>
      </c>
      <c r="K9" s="69"/>
      <c r="L9" s="69"/>
      <c r="M9" s="69"/>
      <c r="N9" s="69">
        <f t="shared" si="0"/>
        <v>-3769600</v>
      </c>
      <c r="O9" s="124">
        <v>-3768365</v>
      </c>
      <c r="V9" s="69"/>
    </row>
    <row r="10" spans="1:22" x14ac:dyDescent="0.3">
      <c r="A10" t="s">
        <v>170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>
        <f t="shared" si="0"/>
        <v>0</v>
      </c>
      <c r="O10" s="124">
        <v>-42712</v>
      </c>
      <c r="V10" s="69"/>
    </row>
    <row r="11" spans="1:22" x14ac:dyDescent="0.3">
      <c r="A11" t="s">
        <v>282</v>
      </c>
      <c r="B11" s="69"/>
      <c r="C11" s="69"/>
      <c r="D11" s="69"/>
      <c r="E11" s="69"/>
      <c r="F11" s="69"/>
      <c r="G11" s="69"/>
      <c r="H11" s="69"/>
      <c r="I11" s="69">
        <f>+Gemensamt!K149</f>
        <v>5000</v>
      </c>
      <c r="J11" s="69"/>
      <c r="K11" s="69"/>
      <c r="L11" s="69"/>
      <c r="M11" s="69"/>
      <c r="N11" s="69">
        <f t="shared" si="0"/>
        <v>5000</v>
      </c>
      <c r="O11" s="124">
        <v>3401</v>
      </c>
      <c r="V11" s="69"/>
    </row>
    <row r="12" spans="1:22" x14ac:dyDescent="0.3">
      <c r="A12" t="s">
        <v>280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>
        <f t="shared" si="0"/>
        <v>0</v>
      </c>
      <c r="O12" s="124">
        <v>-764</v>
      </c>
      <c r="V12" s="69"/>
    </row>
    <row r="13" spans="1:22" x14ac:dyDescent="0.3">
      <c r="A13" s="11" t="s">
        <v>276</v>
      </c>
      <c r="B13" s="69">
        <f>SUM(B7:B12)</f>
        <v>-33000</v>
      </c>
      <c r="C13" s="69">
        <f>SUM(C7:C12)</f>
        <v>-3461400</v>
      </c>
      <c r="D13" s="69">
        <f t="shared" ref="D13:K13" si="1">SUM(D7:D12)</f>
        <v>-372500</v>
      </c>
      <c r="E13" s="69">
        <f t="shared" si="1"/>
        <v>-307400</v>
      </c>
      <c r="F13" s="69">
        <f>SUM(F7:F12)</f>
        <v>-449000</v>
      </c>
      <c r="G13" s="69">
        <f t="shared" si="1"/>
        <v>-54700</v>
      </c>
      <c r="H13" s="69">
        <f t="shared" si="1"/>
        <v>-295500</v>
      </c>
      <c r="I13" s="69">
        <f t="shared" si="1"/>
        <v>-1495500</v>
      </c>
      <c r="J13" s="69">
        <f t="shared" si="1"/>
        <v>-498000</v>
      </c>
      <c r="K13" s="69">
        <f t="shared" si="1"/>
        <v>0</v>
      </c>
      <c r="L13" s="69">
        <f t="shared" ref="L13:O13" si="2">SUM(L7:L12)</f>
        <v>-4500</v>
      </c>
      <c r="M13" s="69">
        <f t="shared" si="2"/>
        <v>-10000</v>
      </c>
      <c r="N13" s="69">
        <f t="shared" si="2"/>
        <v>-6981500</v>
      </c>
      <c r="O13" s="124">
        <f t="shared" si="2"/>
        <v>-7488144</v>
      </c>
      <c r="V13" s="69"/>
    </row>
    <row r="14" spans="1:22" x14ac:dyDescent="0.3"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O14" s="123"/>
      <c r="V14" s="69"/>
    </row>
    <row r="15" spans="1:22" x14ac:dyDescent="0.3">
      <c r="A15" s="17" t="s">
        <v>277</v>
      </c>
      <c r="B15" s="111">
        <f t="shared" ref="B15:E15" si="3">+B5+B13</f>
        <v>-33000</v>
      </c>
      <c r="C15" s="111">
        <f t="shared" si="3"/>
        <v>-3031400</v>
      </c>
      <c r="D15" s="111">
        <f t="shared" si="3"/>
        <v>-335500</v>
      </c>
      <c r="E15" s="111">
        <f t="shared" si="3"/>
        <v>-282400</v>
      </c>
      <c r="F15" s="111">
        <f>+F5+F13</f>
        <v>-249000</v>
      </c>
      <c r="G15" s="111">
        <f t="shared" ref="G15:M15" si="4">+G5+G13</f>
        <v>35300</v>
      </c>
      <c r="H15" s="111">
        <f t="shared" si="4"/>
        <v>224500</v>
      </c>
      <c r="I15" s="111">
        <f t="shared" si="4"/>
        <v>-353500</v>
      </c>
      <c r="J15" s="111">
        <f t="shared" si="4"/>
        <v>4217500</v>
      </c>
      <c r="K15" s="111">
        <f t="shared" si="4"/>
        <v>0</v>
      </c>
      <c r="L15" s="111">
        <f t="shared" si="4"/>
        <v>500</v>
      </c>
      <c r="M15" s="111">
        <f t="shared" si="4"/>
        <v>15000</v>
      </c>
      <c r="N15" s="111">
        <f>+N5+N13</f>
        <v>208000</v>
      </c>
      <c r="O15" s="124">
        <f>+O5+O13</f>
        <v>111633</v>
      </c>
      <c r="V15" s="69"/>
    </row>
    <row r="16" spans="1:22" x14ac:dyDescent="0.3">
      <c r="O16" s="123"/>
      <c r="V16" s="69"/>
    </row>
    <row r="17" spans="1:24" x14ac:dyDescent="0.3">
      <c r="A17" t="s">
        <v>607</v>
      </c>
      <c r="O17" s="123"/>
      <c r="V17" s="69"/>
    </row>
    <row r="18" spans="1:24" x14ac:dyDescent="0.3">
      <c r="O18" s="123"/>
      <c r="V18" s="69"/>
    </row>
    <row r="19" spans="1:24" x14ac:dyDescent="0.3">
      <c r="A19" t="s">
        <v>608</v>
      </c>
      <c r="O19" s="123"/>
      <c r="V19" s="69"/>
    </row>
    <row r="20" spans="1:24" x14ac:dyDescent="0.3">
      <c r="O20" s="123"/>
      <c r="V20" s="69"/>
    </row>
    <row r="21" spans="1:24" x14ac:dyDescent="0.3">
      <c r="A21" t="s">
        <v>609</v>
      </c>
      <c r="O21" s="123"/>
      <c r="V21" s="69"/>
    </row>
    <row r="22" spans="1:24" x14ac:dyDescent="0.3">
      <c r="O22" s="123"/>
      <c r="V22" s="69"/>
    </row>
    <row r="23" spans="1:24" x14ac:dyDescent="0.3">
      <c r="O23" s="123"/>
      <c r="V23" s="69"/>
    </row>
    <row r="24" spans="1:24" ht="18" customHeight="1" x14ac:dyDescent="0.3">
      <c r="A24" s="118" t="s">
        <v>555</v>
      </c>
      <c r="B24" s="119">
        <f>+Akademi!K36</f>
        <v>-33000</v>
      </c>
      <c r="C24" s="120">
        <f>+Herrar!K86</f>
        <v>-3031400</v>
      </c>
      <c r="D24" s="119">
        <f>+Damer!K68</f>
        <v>-335500</v>
      </c>
      <c r="E24" s="119">
        <f>+'U o J lag'!K52</f>
        <v>-282400</v>
      </c>
      <c r="F24" s="119">
        <f>+Ungdom!K81</f>
        <v>-249000</v>
      </c>
      <c r="G24" s="119">
        <f>+VFC!K34</f>
        <v>35300</v>
      </c>
      <c r="H24" s="119">
        <f>+Kiosk!K38</f>
        <v>224500</v>
      </c>
      <c r="I24" s="119">
        <f>+Gemensamt!K151</f>
        <v>-353500</v>
      </c>
      <c r="J24" s="119">
        <f>+Sponsring!K79</f>
        <v>4217500</v>
      </c>
      <c r="K24" s="119"/>
      <c r="L24" s="119">
        <f>+'HF Syd'!K37</f>
        <v>500</v>
      </c>
      <c r="M24" s="119">
        <f>'Team 500'!K24</f>
        <v>15000</v>
      </c>
      <c r="N24" s="121">
        <f>SUM(B24:M24)</f>
        <v>208000</v>
      </c>
      <c r="O24" s="126"/>
      <c r="P24" s="122"/>
      <c r="V24" s="69"/>
    </row>
    <row r="25" spans="1:24" x14ac:dyDescent="0.3">
      <c r="V25" s="79"/>
      <c r="W25" s="79"/>
      <c r="X25" s="79"/>
    </row>
    <row r="26" spans="1:24" x14ac:dyDescent="0.3">
      <c r="V26" s="20"/>
      <c r="W26" s="20"/>
      <c r="X26" s="20"/>
    </row>
    <row r="27" spans="1:24" x14ac:dyDescent="0.3">
      <c r="V27" s="20"/>
      <c r="W27" s="20"/>
      <c r="X27" s="20"/>
    </row>
    <row r="28" spans="1:24" x14ac:dyDescent="0.3">
      <c r="V28" s="20"/>
      <c r="W28" s="20"/>
      <c r="X28" s="20"/>
    </row>
    <row r="29" spans="1:24" x14ac:dyDescent="0.3">
      <c r="V29" s="20"/>
      <c r="W29" s="20"/>
      <c r="X29" s="79"/>
    </row>
  </sheetData>
  <pageMargins left="0.7" right="0.7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0C5D-9815-4774-91B1-D0F7BA1D4294}">
  <dimension ref="A1:N36"/>
  <sheetViews>
    <sheetView topLeftCell="A7" zoomScaleNormal="100" workbookViewId="0">
      <selection activeCell="K13" sqref="K13"/>
    </sheetView>
  </sheetViews>
  <sheetFormatPr defaultRowHeight="14.4" x14ac:dyDescent="0.3"/>
  <cols>
    <col min="1" max="1" width="2.77734375" customWidth="1"/>
    <col min="2" max="2" width="1.21875" customWidth="1"/>
    <col min="3" max="3" width="5.44140625" customWidth="1"/>
    <col min="4" max="4" width="10.44140625" hidden="1" customWidth="1"/>
    <col min="5" max="5" width="0" hidden="1" customWidth="1"/>
    <col min="6" max="6" width="37.21875" customWidth="1"/>
    <col min="7" max="7" width="16" bestFit="1" customWidth="1"/>
    <col min="8" max="8" width="18.21875" bestFit="1" customWidth="1"/>
    <col min="9" max="9" width="17" bestFit="1" customWidth="1"/>
    <col min="10" max="10" width="10.21875" bestFit="1" customWidth="1"/>
    <col min="11" max="11" width="13.44140625" customWidth="1"/>
  </cols>
  <sheetData>
    <row r="1" spans="1:11" x14ac:dyDescent="0.3">
      <c r="A1" s="1" t="s">
        <v>0</v>
      </c>
      <c r="C1" s="1"/>
      <c r="D1" s="1" t="s">
        <v>1</v>
      </c>
      <c r="G1" s="5"/>
      <c r="H1" s="5"/>
      <c r="I1" s="5"/>
    </row>
    <row r="2" spans="1:11" x14ac:dyDescent="0.3">
      <c r="A2" s="1" t="s">
        <v>2</v>
      </c>
      <c r="C2" s="1"/>
      <c r="D2" s="2">
        <v>45104</v>
      </c>
      <c r="G2" s="5"/>
      <c r="H2" s="5"/>
      <c r="I2" s="5"/>
    </row>
    <row r="3" spans="1:11" x14ac:dyDescent="0.3">
      <c r="A3" s="1" t="s">
        <v>336</v>
      </c>
      <c r="C3" s="1"/>
      <c r="D3" s="1" t="s">
        <v>3</v>
      </c>
      <c r="G3" s="5"/>
      <c r="H3" s="5"/>
      <c r="I3" s="5"/>
    </row>
    <row r="4" spans="1:11" x14ac:dyDescent="0.3">
      <c r="A4" s="1" t="s">
        <v>4</v>
      </c>
      <c r="G4" s="5"/>
      <c r="H4" s="5"/>
      <c r="I4" s="5"/>
    </row>
    <row r="5" spans="1:11" x14ac:dyDescent="0.3">
      <c r="A5" s="1" t="s">
        <v>335</v>
      </c>
      <c r="G5" s="5"/>
      <c r="H5" s="5"/>
      <c r="I5" s="5"/>
    </row>
    <row r="6" spans="1:11" x14ac:dyDescent="0.3">
      <c r="G6" s="5"/>
      <c r="H6" s="5"/>
      <c r="I6" s="5"/>
      <c r="J6" t="s">
        <v>255</v>
      </c>
    </row>
    <row r="7" spans="1:11" ht="15" thickBot="1" x14ac:dyDescent="0.35">
      <c r="G7" s="56" t="s">
        <v>421</v>
      </c>
      <c r="H7" s="5" t="s">
        <v>340</v>
      </c>
      <c r="I7" s="5" t="s">
        <v>341</v>
      </c>
      <c r="J7" s="4" t="s">
        <v>338</v>
      </c>
      <c r="K7" s="5" t="s">
        <v>420</v>
      </c>
    </row>
    <row r="8" spans="1:11" x14ac:dyDescent="0.3">
      <c r="A8" s="3"/>
      <c r="B8" s="3"/>
      <c r="C8" s="3"/>
      <c r="D8" s="3"/>
      <c r="E8" s="3"/>
      <c r="F8" s="3"/>
      <c r="G8" s="6"/>
      <c r="H8" s="6"/>
      <c r="I8" s="6"/>
    </row>
    <row r="9" spans="1:11" x14ac:dyDescent="0.3">
      <c r="A9" s="1" t="s">
        <v>7</v>
      </c>
      <c r="G9" s="5"/>
      <c r="H9" s="5"/>
      <c r="I9" s="5"/>
    </row>
    <row r="10" spans="1:11" x14ac:dyDescent="0.3">
      <c r="A10" s="1"/>
      <c r="C10">
        <v>3210</v>
      </c>
      <c r="F10" t="s">
        <v>37</v>
      </c>
      <c r="G10" s="5">
        <v>0</v>
      </c>
      <c r="H10" s="5">
        <v>0</v>
      </c>
      <c r="I10" s="5"/>
      <c r="J10">
        <v>45000</v>
      </c>
      <c r="K10">
        <v>0</v>
      </c>
    </row>
    <row r="11" spans="1:11" x14ac:dyDescent="0.3">
      <c r="C11" s="1" t="s">
        <v>8</v>
      </c>
      <c r="F11" s="1" t="s">
        <v>9</v>
      </c>
      <c r="G11" s="5">
        <v>0</v>
      </c>
      <c r="H11" s="5">
        <v>60000</v>
      </c>
      <c r="I11" s="5">
        <v>0</v>
      </c>
      <c r="J11" s="5"/>
      <c r="K11">
        <v>0</v>
      </c>
    </row>
    <row r="12" spans="1:11" x14ac:dyDescent="0.3">
      <c r="C12" s="1" t="s">
        <v>57</v>
      </c>
      <c r="F12" s="1" t="s">
        <v>422</v>
      </c>
      <c r="G12" s="5">
        <v>21500</v>
      </c>
      <c r="H12" s="5"/>
      <c r="I12" s="5"/>
      <c r="J12" s="5"/>
    </row>
    <row r="13" spans="1:11" x14ac:dyDescent="0.3">
      <c r="B13" s="1" t="s">
        <v>11</v>
      </c>
      <c r="G13" s="7">
        <f>SUM(G10:G12)</f>
        <v>21500</v>
      </c>
      <c r="H13" s="7">
        <f>SUM(H10:H11)</f>
        <v>60000</v>
      </c>
      <c r="I13" s="7">
        <v>0</v>
      </c>
      <c r="J13" s="19">
        <f>SUM(J10:J11)</f>
        <v>45000</v>
      </c>
      <c r="K13">
        <f>SUM(K10+K11)</f>
        <v>0</v>
      </c>
    </row>
    <row r="14" spans="1:11" x14ac:dyDescent="0.3">
      <c r="G14" s="5"/>
      <c r="H14" s="5"/>
      <c r="I14" s="5"/>
    </row>
    <row r="15" spans="1:11" x14ac:dyDescent="0.3">
      <c r="A15" s="1" t="s">
        <v>12</v>
      </c>
      <c r="G15" s="5"/>
      <c r="H15" s="5"/>
      <c r="I15" s="5"/>
    </row>
    <row r="16" spans="1:11" x14ac:dyDescent="0.3">
      <c r="A16" s="1"/>
      <c r="C16">
        <v>4019</v>
      </c>
      <c r="F16" t="s">
        <v>423</v>
      </c>
      <c r="G16" s="5">
        <v>-3157</v>
      </c>
      <c r="H16" s="5"/>
      <c r="I16" s="5"/>
    </row>
    <row r="17" spans="1:14" x14ac:dyDescent="0.3">
      <c r="A17" s="1"/>
      <c r="C17">
        <v>4059</v>
      </c>
      <c r="F17" t="s">
        <v>424</v>
      </c>
      <c r="G17" s="5">
        <v>0</v>
      </c>
      <c r="H17" s="5"/>
      <c r="I17" s="5"/>
    </row>
    <row r="18" spans="1:14" x14ac:dyDescent="0.3">
      <c r="C18" s="1" t="s">
        <v>14</v>
      </c>
      <c r="F18" s="1" t="s">
        <v>15</v>
      </c>
      <c r="G18" s="5">
        <v>-11678</v>
      </c>
      <c r="H18" s="5">
        <v>-15991</v>
      </c>
      <c r="I18" s="5">
        <v>0</v>
      </c>
      <c r="J18" s="8">
        <v>-10000</v>
      </c>
      <c r="K18" s="45">
        <v>-10000</v>
      </c>
    </row>
    <row r="19" spans="1:14" x14ac:dyDescent="0.3">
      <c r="C19" s="1" t="s">
        <v>425</v>
      </c>
      <c r="F19" s="1" t="s">
        <v>426</v>
      </c>
      <c r="G19" s="5">
        <v>-999</v>
      </c>
      <c r="H19" s="5"/>
      <c r="I19" s="5"/>
      <c r="J19" s="8"/>
      <c r="K19" s="45">
        <v>-1000</v>
      </c>
    </row>
    <row r="20" spans="1:14" x14ac:dyDescent="0.3">
      <c r="C20" s="1" t="s">
        <v>16</v>
      </c>
      <c r="F20" s="1" t="s">
        <v>17</v>
      </c>
      <c r="G20" s="5">
        <v>-2178</v>
      </c>
      <c r="H20" s="5">
        <v>-2432</v>
      </c>
      <c r="I20" s="5">
        <v>0</v>
      </c>
      <c r="J20" s="30">
        <v>-2000</v>
      </c>
      <c r="K20" s="45">
        <v>-2000</v>
      </c>
    </row>
    <row r="21" spans="1:14" x14ac:dyDescent="0.3">
      <c r="C21" s="1" t="s">
        <v>18</v>
      </c>
      <c r="G21" s="7">
        <f>SUM(G16:G20)</f>
        <v>-18012</v>
      </c>
      <c r="H21" s="7">
        <f>SUM(H18:H20)</f>
        <v>-18423</v>
      </c>
      <c r="I21" s="7">
        <v>0</v>
      </c>
      <c r="J21" s="7">
        <f>SUM(J18:J20)</f>
        <v>-12000</v>
      </c>
      <c r="K21">
        <f>SUM(K18:K20)</f>
        <v>-13000</v>
      </c>
    </row>
    <row r="22" spans="1:14" x14ac:dyDescent="0.3">
      <c r="C22" s="1"/>
      <c r="G22" s="9"/>
      <c r="H22" s="9"/>
      <c r="I22" s="9"/>
      <c r="J22" s="9"/>
    </row>
    <row r="23" spans="1:14" x14ac:dyDescent="0.3">
      <c r="C23" s="1" t="s">
        <v>148</v>
      </c>
      <c r="F23" s="1" t="s">
        <v>427</v>
      </c>
      <c r="G23" s="9">
        <v>-1000</v>
      </c>
      <c r="H23" s="9"/>
      <c r="I23" s="9"/>
      <c r="J23" s="9"/>
    </row>
    <row r="24" spans="1:14" x14ac:dyDescent="0.3">
      <c r="C24" s="1"/>
      <c r="G24" s="9"/>
      <c r="H24" s="9"/>
      <c r="I24" s="9"/>
      <c r="J24" s="9"/>
    </row>
    <row r="25" spans="1:14" x14ac:dyDescent="0.3">
      <c r="G25" s="5"/>
      <c r="H25" s="5"/>
      <c r="I25" s="5"/>
      <c r="J25" s="5"/>
    </row>
    <row r="26" spans="1:14" x14ac:dyDescent="0.3">
      <c r="B26" s="1" t="s">
        <v>20</v>
      </c>
      <c r="G26" s="5"/>
      <c r="H26" s="5"/>
      <c r="I26" s="5"/>
      <c r="J26" s="5"/>
    </row>
    <row r="27" spans="1:14" x14ac:dyDescent="0.3">
      <c r="C27" s="1" t="s">
        <v>21</v>
      </c>
      <c r="F27" s="1" t="s">
        <v>22</v>
      </c>
      <c r="G27" s="5">
        <v>0</v>
      </c>
      <c r="H27" s="5">
        <v>-2975</v>
      </c>
      <c r="I27" s="5">
        <v>0</v>
      </c>
      <c r="J27" s="8">
        <v>-25000</v>
      </c>
      <c r="K27" s="45">
        <v>-20000</v>
      </c>
    </row>
    <row r="28" spans="1:14" x14ac:dyDescent="0.3">
      <c r="C28" s="1" t="s">
        <v>23</v>
      </c>
      <c r="F28" s="1" t="s">
        <v>24</v>
      </c>
      <c r="G28" s="5">
        <v>0</v>
      </c>
      <c r="H28" s="5">
        <v>-1650</v>
      </c>
      <c r="I28" s="5">
        <v>0</v>
      </c>
      <c r="J28" s="8"/>
    </row>
    <row r="29" spans="1:14" x14ac:dyDescent="0.3">
      <c r="C29" s="1" t="s">
        <v>25</v>
      </c>
      <c r="F29" s="1" t="s">
        <v>26</v>
      </c>
      <c r="G29" s="5">
        <v>0</v>
      </c>
      <c r="H29" s="5">
        <v>-2175</v>
      </c>
      <c r="I29" s="5">
        <v>0</v>
      </c>
      <c r="J29" s="5"/>
    </row>
    <row r="30" spans="1:14" x14ac:dyDescent="0.3">
      <c r="C30" s="1" t="s">
        <v>349</v>
      </c>
      <c r="F30" s="1" t="s">
        <v>428</v>
      </c>
      <c r="G30" s="56">
        <v>-17700</v>
      </c>
      <c r="H30" s="5"/>
      <c r="I30" s="5"/>
      <c r="J30" s="5"/>
      <c r="N30" t="s">
        <v>584</v>
      </c>
    </row>
    <row r="31" spans="1:14" x14ac:dyDescent="0.3">
      <c r="C31" s="1" t="s">
        <v>160</v>
      </c>
      <c r="F31" s="1" t="s">
        <v>161</v>
      </c>
      <c r="G31" s="5"/>
      <c r="H31" s="5">
        <v>0</v>
      </c>
      <c r="I31" s="5"/>
      <c r="J31" s="5">
        <v>-5000</v>
      </c>
    </row>
    <row r="32" spans="1:14" x14ac:dyDescent="0.3">
      <c r="C32" s="1" t="s">
        <v>27</v>
      </c>
      <c r="G32" s="7">
        <f>SUM(G27:G31)</f>
        <v>-17700</v>
      </c>
      <c r="H32" s="7">
        <f>SUM(H27:H31)</f>
        <v>-6800</v>
      </c>
      <c r="I32" s="7">
        <v>0</v>
      </c>
      <c r="J32" s="7">
        <f>SUM(J27:J31)</f>
        <v>-30000</v>
      </c>
      <c r="K32">
        <f>SUM(K27:K31)</f>
        <v>-20000</v>
      </c>
    </row>
    <row r="33" spans="1:11" x14ac:dyDescent="0.3">
      <c r="G33" s="5"/>
      <c r="H33" s="5"/>
      <c r="I33" s="5"/>
      <c r="J33" s="5"/>
    </row>
    <row r="34" spans="1:11" x14ac:dyDescent="0.3">
      <c r="B34" s="1" t="s">
        <v>257</v>
      </c>
      <c r="G34" s="5">
        <f>SUM(G32+G21+G23)</f>
        <v>-36712</v>
      </c>
      <c r="H34" s="5">
        <f>SUM(H32+H21)</f>
        <v>-25223</v>
      </c>
      <c r="I34" s="5">
        <v>0</v>
      </c>
      <c r="J34" s="8">
        <f>SUM(J21+J32)</f>
        <v>-42000</v>
      </c>
      <c r="K34">
        <f>SUM(K21+K32)</f>
        <v>-33000</v>
      </c>
    </row>
    <row r="35" spans="1:11" x14ac:dyDescent="0.3">
      <c r="G35" s="5"/>
      <c r="H35" s="5"/>
      <c r="I35" s="5"/>
      <c r="J35" s="5"/>
    </row>
    <row r="36" spans="1:11" x14ac:dyDescent="0.3">
      <c r="A36" s="1" t="s">
        <v>33</v>
      </c>
      <c r="G36" s="7">
        <f>SUM(G13+G34)</f>
        <v>-15212</v>
      </c>
      <c r="H36" s="7">
        <f>SUM(H13+H34)</f>
        <v>34777</v>
      </c>
      <c r="I36" s="7">
        <v>0</v>
      </c>
      <c r="J36" s="7">
        <f>+J13+J34</f>
        <v>3000</v>
      </c>
      <c r="K36" s="7">
        <f>+K13+K34</f>
        <v>-33000</v>
      </c>
    </row>
  </sheetData>
  <pageMargins left="0.7" right="0.7" top="0.75" bottom="0.75" header="0.3" footer="0.3"/>
  <pageSetup paperSize="9" orientation="portrait" r:id="rId1"/>
  <headerFooter>
    <oddFooter>&amp;C_x000D_&amp;1#&amp;"Noto IKEA Latin"&amp;8&amp;K5A5A5A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AF5E-D522-4E3D-81C8-EAE719E61772}">
  <dimension ref="A1:S52"/>
  <sheetViews>
    <sheetView topLeftCell="A20" workbookViewId="0">
      <selection activeCell="K48" sqref="K48"/>
    </sheetView>
  </sheetViews>
  <sheetFormatPr defaultRowHeight="14.4" x14ac:dyDescent="0.3"/>
  <cols>
    <col min="1" max="1" width="4.5546875" customWidth="1"/>
    <col min="2" max="2" width="0" hidden="1" customWidth="1"/>
    <col min="4" max="4" width="10.44140625" hidden="1" customWidth="1"/>
    <col min="5" max="5" width="0" hidden="1" customWidth="1"/>
    <col min="6" max="6" width="35.44140625" bestFit="1" customWidth="1"/>
    <col min="7" max="7" width="16" bestFit="1" customWidth="1"/>
    <col min="8" max="8" width="18.21875" bestFit="1" customWidth="1"/>
    <col min="9" max="9" width="17" bestFit="1" customWidth="1"/>
    <col min="10" max="10" width="10.21875" bestFit="1" customWidth="1"/>
    <col min="11" max="11" width="12.21875" customWidth="1"/>
    <col min="12" max="12" width="10.44140625" customWidth="1"/>
    <col min="13" max="13" width="10" customWidth="1"/>
    <col min="18" max="18" width="9.77734375" customWidth="1"/>
  </cols>
  <sheetData>
    <row r="1" spans="1:13" x14ac:dyDescent="0.3">
      <c r="A1" s="1" t="s">
        <v>0</v>
      </c>
      <c r="C1" s="1"/>
      <c r="D1" s="1" t="s">
        <v>1</v>
      </c>
      <c r="G1" s="5"/>
      <c r="H1" s="5"/>
      <c r="I1" s="5"/>
    </row>
    <row r="2" spans="1:13" x14ac:dyDescent="0.3">
      <c r="A2" s="1" t="s">
        <v>2</v>
      </c>
      <c r="C2" s="1"/>
      <c r="D2" s="2">
        <v>45104</v>
      </c>
      <c r="G2" s="5"/>
      <c r="H2" s="5"/>
      <c r="I2" s="5"/>
    </row>
    <row r="3" spans="1:13" x14ac:dyDescent="0.3">
      <c r="A3" s="1" t="s">
        <v>336</v>
      </c>
      <c r="C3" s="1"/>
      <c r="D3" s="1" t="s">
        <v>3</v>
      </c>
      <c r="G3" s="5"/>
      <c r="H3" s="5"/>
      <c r="I3" s="5"/>
    </row>
    <row r="4" spans="1:13" x14ac:dyDescent="0.3">
      <c r="A4" s="1" t="s">
        <v>173</v>
      </c>
      <c r="G4" s="5"/>
      <c r="H4" s="5"/>
      <c r="I4" s="5"/>
    </row>
    <row r="5" spans="1:13" x14ac:dyDescent="0.3">
      <c r="A5" s="1" t="s">
        <v>335</v>
      </c>
      <c r="G5" s="5"/>
      <c r="H5" s="5"/>
      <c r="I5" s="5"/>
    </row>
    <row r="6" spans="1:13" x14ac:dyDescent="0.3">
      <c r="G6" s="5"/>
      <c r="H6" s="5"/>
      <c r="I6" s="5"/>
      <c r="J6" t="s">
        <v>255</v>
      </c>
    </row>
    <row r="7" spans="1:13" ht="15" thickBot="1" x14ac:dyDescent="0.35">
      <c r="G7" s="10" t="s">
        <v>421</v>
      </c>
      <c r="H7" s="10" t="s">
        <v>340</v>
      </c>
      <c r="I7" s="10" t="s">
        <v>339</v>
      </c>
      <c r="J7" s="4" t="s">
        <v>338</v>
      </c>
      <c r="K7" s="45" t="s">
        <v>420</v>
      </c>
      <c r="L7" s="45" t="s">
        <v>524</v>
      </c>
      <c r="M7" s="45" t="s">
        <v>525</v>
      </c>
    </row>
    <row r="8" spans="1:13" x14ac:dyDescent="0.3">
      <c r="A8" s="1" t="s">
        <v>7</v>
      </c>
      <c r="G8" s="99"/>
      <c r="H8" s="5"/>
      <c r="I8" s="5"/>
    </row>
    <row r="9" spans="1:13" x14ac:dyDescent="0.3">
      <c r="A9" s="1"/>
      <c r="C9" s="57">
        <v>3210</v>
      </c>
      <c r="F9" t="s">
        <v>37</v>
      </c>
      <c r="G9" s="99"/>
      <c r="H9" s="5"/>
      <c r="I9" s="5"/>
    </row>
    <row r="10" spans="1:13" x14ac:dyDescent="0.3">
      <c r="A10" s="1"/>
      <c r="C10" s="57">
        <v>3320</v>
      </c>
      <c r="F10" t="s">
        <v>83</v>
      </c>
      <c r="G10" s="99"/>
      <c r="H10" s="5"/>
      <c r="I10" s="5"/>
    </row>
    <row r="11" spans="1:13" x14ac:dyDescent="0.3">
      <c r="A11" s="1"/>
      <c r="C11" s="57">
        <v>3322</v>
      </c>
      <c r="F11" t="s">
        <v>509</v>
      </c>
      <c r="G11" s="99"/>
      <c r="H11" s="5"/>
      <c r="I11" s="5"/>
    </row>
    <row r="12" spans="1:13" x14ac:dyDescent="0.3">
      <c r="C12" s="1" t="s">
        <v>120</v>
      </c>
      <c r="F12" s="1" t="s">
        <v>121</v>
      </c>
      <c r="G12" s="99"/>
      <c r="H12" s="5">
        <v>2524</v>
      </c>
      <c r="I12" s="5">
        <v>0</v>
      </c>
      <c r="J12" s="24"/>
    </row>
    <row r="13" spans="1:13" x14ac:dyDescent="0.3">
      <c r="C13" s="1" t="s">
        <v>453</v>
      </c>
      <c r="F13" s="1" t="s">
        <v>112</v>
      </c>
      <c r="G13" s="99"/>
      <c r="H13" s="5"/>
      <c r="I13" s="5"/>
      <c r="J13" s="24"/>
    </row>
    <row r="14" spans="1:13" x14ac:dyDescent="0.3">
      <c r="C14" s="1" t="s">
        <v>59</v>
      </c>
      <c r="F14" s="1" t="s">
        <v>60</v>
      </c>
      <c r="G14" s="100">
        <v>33900</v>
      </c>
      <c r="H14" s="9">
        <v>55900</v>
      </c>
      <c r="I14" s="9">
        <v>60000</v>
      </c>
      <c r="J14" s="52">
        <v>30000</v>
      </c>
      <c r="K14" s="113">
        <v>25000</v>
      </c>
    </row>
    <row r="15" spans="1:13" x14ac:dyDescent="0.3">
      <c r="C15" s="1" t="s">
        <v>10</v>
      </c>
      <c r="G15" s="101">
        <f>SUM(G9:G14)</f>
        <v>33900</v>
      </c>
      <c r="H15" s="7">
        <f>SUM(H12:H14)</f>
        <v>58424</v>
      </c>
      <c r="I15" s="7">
        <f>SUM(I12:I14)</f>
        <v>60000</v>
      </c>
      <c r="J15" s="8">
        <f>SUM(J14)</f>
        <v>30000</v>
      </c>
      <c r="K15" s="69">
        <f>SUM(K12:K14)</f>
        <v>25000</v>
      </c>
    </row>
    <row r="16" spans="1:13" x14ac:dyDescent="0.3">
      <c r="G16" s="99"/>
      <c r="H16" s="5"/>
      <c r="I16" s="5"/>
      <c r="J16" s="24"/>
    </row>
    <row r="17" spans="1:19" x14ac:dyDescent="0.3">
      <c r="A17" s="1" t="s">
        <v>12</v>
      </c>
      <c r="G17" s="99"/>
      <c r="H17" s="5"/>
      <c r="I17" s="5"/>
      <c r="J17" s="24"/>
    </row>
    <row r="18" spans="1:19" x14ac:dyDescent="0.3">
      <c r="A18" s="1"/>
      <c r="C18" s="68" t="s">
        <v>519</v>
      </c>
      <c r="D18" s="17"/>
      <c r="E18" s="17"/>
      <c r="F18" s="17" t="s">
        <v>518</v>
      </c>
      <c r="G18" s="104">
        <v>-9446</v>
      </c>
      <c r="H18" s="56"/>
      <c r="I18" s="56"/>
      <c r="J18" s="72"/>
      <c r="K18" s="17"/>
      <c r="L18" s="17"/>
      <c r="M18" s="17"/>
      <c r="N18" t="s">
        <v>573</v>
      </c>
    </row>
    <row r="19" spans="1:19" x14ac:dyDescent="0.3">
      <c r="C19" s="68" t="s">
        <v>124</v>
      </c>
      <c r="D19" s="17"/>
      <c r="E19" s="17"/>
      <c r="F19" s="68" t="s">
        <v>125</v>
      </c>
      <c r="G19" s="104">
        <v>-34268</v>
      </c>
      <c r="H19" s="56">
        <v>-12486</v>
      </c>
      <c r="I19" s="56">
        <v>-25000</v>
      </c>
      <c r="J19" s="55">
        <v>-20000</v>
      </c>
      <c r="K19" s="92">
        <v>-35000</v>
      </c>
      <c r="N19" t="s">
        <v>572</v>
      </c>
    </row>
    <row r="20" spans="1:19" x14ac:dyDescent="0.3">
      <c r="C20" s="1" t="s">
        <v>126</v>
      </c>
      <c r="F20" s="1" t="s">
        <v>127</v>
      </c>
      <c r="G20" s="99">
        <v>0</v>
      </c>
      <c r="H20" s="5">
        <v>-18602</v>
      </c>
      <c r="I20" s="5">
        <v>-15000</v>
      </c>
      <c r="J20" s="27">
        <v>-20000</v>
      </c>
      <c r="K20" s="71">
        <v>-10000</v>
      </c>
    </row>
    <row r="21" spans="1:19" x14ac:dyDescent="0.3">
      <c r="C21" s="1" t="s">
        <v>14</v>
      </c>
      <c r="F21" s="1" t="s">
        <v>15</v>
      </c>
      <c r="G21" s="99">
        <v>-18095</v>
      </c>
      <c r="H21" s="5">
        <v>-47808</v>
      </c>
      <c r="I21" s="5">
        <v>-30000</v>
      </c>
      <c r="J21" s="27">
        <v>-30000</v>
      </c>
      <c r="K21" s="71">
        <v>-25000</v>
      </c>
    </row>
    <row r="22" spans="1:19" x14ac:dyDescent="0.3">
      <c r="C22" s="1" t="s">
        <v>128</v>
      </c>
      <c r="F22" s="1" t="s">
        <v>129</v>
      </c>
      <c r="G22" s="99">
        <v>-43928</v>
      </c>
      <c r="H22" s="5">
        <v>-28608</v>
      </c>
      <c r="I22" s="5">
        <v>-30000</v>
      </c>
      <c r="J22" s="27">
        <v>-30000</v>
      </c>
      <c r="K22" s="71">
        <v>-40000</v>
      </c>
    </row>
    <row r="23" spans="1:19" x14ac:dyDescent="0.3">
      <c r="C23" s="1" t="s">
        <v>130</v>
      </c>
      <c r="F23" s="1" t="s">
        <v>131</v>
      </c>
      <c r="G23" s="99">
        <v>-7400</v>
      </c>
      <c r="H23" s="5">
        <v>-4800</v>
      </c>
      <c r="I23" s="5">
        <v>-5000</v>
      </c>
      <c r="J23" s="27">
        <v>-5000</v>
      </c>
      <c r="K23" s="71">
        <v>-7500</v>
      </c>
    </row>
    <row r="24" spans="1:19" x14ac:dyDescent="0.3">
      <c r="C24" s="1" t="s">
        <v>455</v>
      </c>
      <c r="F24" s="1" t="s">
        <v>533</v>
      </c>
      <c r="G24" s="99">
        <v>0</v>
      </c>
      <c r="H24" s="5"/>
      <c r="I24" s="5"/>
      <c r="J24" s="27"/>
      <c r="K24" s="69"/>
    </row>
    <row r="25" spans="1:19" x14ac:dyDescent="0.3">
      <c r="C25" s="1" t="s">
        <v>134</v>
      </c>
      <c r="F25" s="1" t="s">
        <v>135</v>
      </c>
      <c r="G25" s="104">
        <v>-102430</v>
      </c>
      <c r="H25" s="56">
        <v>-17320</v>
      </c>
      <c r="I25" s="56">
        <v>-15000</v>
      </c>
      <c r="J25" s="55">
        <v>-9000</v>
      </c>
      <c r="K25" s="92">
        <v>-15000</v>
      </c>
      <c r="L25" s="17"/>
      <c r="M25" s="17"/>
      <c r="N25" s="17" t="s">
        <v>595</v>
      </c>
      <c r="R25" t="s">
        <v>558</v>
      </c>
      <c r="S25" t="s">
        <v>559</v>
      </c>
    </row>
    <row r="26" spans="1:19" x14ac:dyDescent="0.3">
      <c r="C26" s="1" t="s">
        <v>136</v>
      </c>
      <c r="F26" s="1" t="s">
        <v>137</v>
      </c>
      <c r="G26" s="99"/>
      <c r="H26" s="5">
        <v>-7500</v>
      </c>
      <c r="I26" s="5">
        <v>-8000</v>
      </c>
      <c r="J26" s="27">
        <v>-8000</v>
      </c>
      <c r="K26" s="71"/>
    </row>
    <row r="27" spans="1:19" x14ac:dyDescent="0.3">
      <c r="C27" s="1" t="s">
        <v>138</v>
      </c>
      <c r="F27" s="1" t="s">
        <v>139</v>
      </c>
      <c r="G27" s="99">
        <v>-29471</v>
      </c>
      <c r="H27" s="5">
        <v>-11659</v>
      </c>
      <c r="I27" s="5">
        <v>-12000</v>
      </c>
      <c r="J27" s="27">
        <v>-10000</v>
      </c>
      <c r="K27" s="71">
        <v>-30000</v>
      </c>
      <c r="R27" t="s">
        <v>560</v>
      </c>
    </row>
    <row r="28" spans="1:19" x14ac:dyDescent="0.3">
      <c r="C28" s="1" t="s">
        <v>433</v>
      </c>
      <c r="F28" s="1" t="s">
        <v>520</v>
      </c>
      <c r="G28" s="99">
        <v>-13000</v>
      </c>
      <c r="H28" s="5"/>
      <c r="I28" s="5"/>
      <c r="J28" s="27"/>
      <c r="K28" s="69">
        <v>-15000</v>
      </c>
    </row>
    <row r="29" spans="1:19" x14ac:dyDescent="0.3">
      <c r="C29" s="1" t="s">
        <v>84</v>
      </c>
      <c r="F29" s="1" t="s">
        <v>85</v>
      </c>
      <c r="G29" s="99">
        <v>0</v>
      </c>
      <c r="H29" s="5">
        <v>-2549</v>
      </c>
      <c r="I29" s="5">
        <v>0</v>
      </c>
      <c r="J29" s="27">
        <v>0</v>
      </c>
      <c r="K29" s="69"/>
    </row>
    <row r="30" spans="1:19" x14ac:dyDescent="0.3">
      <c r="C30" s="1" t="s">
        <v>350</v>
      </c>
      <c r="F30" s="1" t="s">
        <v>534</v>
      </c>
      <c r="G30" s="99">
        <v>0</v>
      </c>
      <c r="H30" s="5"/>
      <c r="I30" s="5"/>
      <c r="J30" s="27">
        <v>-2100</v>
      </c>
      <c r="K30" s="69">
        <v>-1500</v>
      </c>
    </row>
    <row r="31" spans="1:19" x14ac:dyDescent="0.3">
      <c r="C31" s="1" t="s">
        <v>363</v>
      </c>
      <c r="F31" s="1" t="s">
        <v>441</v>
      </c>
      <c r="G31" s="99">
        <v>-2940</v>
      </c>
      <c r="H31" s="5"/>
      <c r="I31" s="5"/>
      <c r="J31" s="27"/>
      <c r="K31" s="69">
        <v>-3000</v>
      </c>
    </row>
    <row r="32" spans="1:19" x14ac:dyDescent="0.3">
      <c r="C32" s="1" t="s">
        <v>442</v>
      </c>
      <c r="F32" s="1" t="s">
        <v>443</v>
      </c>
      <c r="G32" s="99"/>
      <c r="H32" s="5"/>
      <c r="I32" s="5"/>
      <c r="J32" s="27"/>
      <c r="K32" s="69"/>
    </row>
    <row r="33" spans="2:13" x14ac:dyDescent="0.3">
      <c r="C33" s="1" t="s">
        <v>364</v>
      </c>
      <c r="F33" s="1" t="s">
        <v>444</v>
      </c>
      <c r="G33" s="99">
        <v>-4343</v>
      </c>
      <c r="H33" s="5"/>
      <c r="I33" s="5"/>
      <c r="J33" s="27"/>
      <c r="K33" s="69">
        <v>-4000</v>
      </c>
    </row>
    <row r="34" spans="2:13" x14ac:dyDescent="0.3">
      <c r="C34" s="1" t="s">
        <v>367</v>
      </c>
      <c r="F34" s="1" t="s">
        <v>535</v>
      </c>
      <c r="G34" s="104">
        <v>2394</v>
      </c>
      <c r="H34" s="5"/>
      <c r="I34" s="5"/>
      <c r="J34" s="27"/>
      <c r="K34" s="69">
        <v>-2500</v>
      </c>
    </row>
    <row r="35" spans="2:13" x14ac:dyDescent="0.3">
      <c r="C35" s="1" t="s">
        <v>355</v>
      </c>
      <c r="F35" s="1" t="s">
        <v>521</v>
      </c>
      <c r="G35" s="99">
        <v>-1000</v>
      </c>
      <c r="H35" s="5"/>
      <c r="I35" s="5"/>
      <c r="J35" s="27"/>
      <c r="K35" s="69"/>
    </row>
    <row r="36" spans="2:13" x14ac:dyDescent="0.3">
      <c r="C36" s="1" t="s">
        <v>16</v>
      </c>
      <c r="F36" s="1" t="s">
        <v>17</v>
      </c>
      <c r="G36" s="99"/>
      <c r="H36" s="5">
        <v>-1645</v>
      </c>
      <c r="I36" s="5">
        <v>-2000</v>
      </c>
      <c r="J36" s="27">
        <v>-5000</v>
      </c>
      <c r="K36" s="71">
        <v>-1000</v>
      </c>
    </row>
    <row r="37" spans="2:13" x14ac:dyDescent="0.3">
      <c r="C37" s="1" t="s">
        <v>144</v>
      </c>
      <c r="F37" s="1" t="s">
        <v>352</v>
      </c>
      <c r="G37" s="99">
        <v>-1800</v>
      </c>
      <c r="H37" s="5">
        <v>0</v>
      </c>
      <c r="I37" s="5">
        <v>0</v>
      </c>
      <c r="J37" s="27">
        <v>0</v>
      </c>
      <c r="K37" s="71">
        <v>-2500</v>
      </c>
    </row>
    <row r="38" spans="2:13" x14ac:dyDescent="0.3">
      <c r="C38" s="1" t="s">
        <v>18</v>
      </c>
      <c r="G38" s="101">
        <f>SUM(G18:G37)</f>
        <v>-265727</v>
      </c>
      <c r="H38" s="7">
        <f>SUM(H19:H37)</f>
        <v>-152977</v>
      </c>
      <c r="I38" s="7">
        <f>SUM(I19:I37)</f>
        <v>-142000</v>
      </c>
      <c r="J38" s="27">
        <f>SUM(J19:J37)</f>
        <v>-139100</v>
      </c>
      <c r="K38" s="70">
        <f>SUM(K19:K37)</f>
        <v>-192000</v>
      </c>
    </row>
    <row r="39" spans="2:13" x14ac:dyDescent="0.3">
      <c r="G39" s="99"/>
      <c r="H39" s="5"/>
      <c r="I39" s="5"/>
      <c r="J39" s="24"/>
      <c r="K39" s="69"/>
    </row>
    <row r="40" spans="2:13" x14ac:dyDescent="0.3">
      <c r="B40" s="1" t="s">
        <v>20</v>
      </c>
      <c r="G40" s="99"/>
      <c r="H40" s="5"/>
      <c r="I40" s="5"/>
      <c r="J40" s="24"/>
      <c r="K40" s="69"/>
    </row>
    <row r="41" spans="2:13" x14ac:dyDescent="0.3">
      <c r="B41" s="1"/>
      <c r="C41">
        <v>7011</v>
      </c>
      <c r="F41" t="s">
        <v>536</v>
      </c>
      <c r="G41" s="99">
        <v>0</v>
      </c>
      <c r="H41" s="5"/>
      <c r="I41" s="5"/>
      <c r="J41" s="24"/>
      <c r="K41" s="69"/>
    </row>
    <row r="42" spans="2:13" x14ac:dyDescent="0.3">
      <c r="C42" s="1" t="s">
        <v>158</v>
      </c>
      <c r="F42" s="1" t="s">
        <v>159</v>
      </c>
      <c r="G42" s="99">
        <v>-28000</v>
      </c>
      <c r="H42" s="5">
        <v>0</v>
      </c>
      <c r="I42" s="5">
        <v>0</v>
      </c>
      <c r="J42" s="24"/>
      <c r="K42" s="69"/>
    </row>
    <row r="43" spans="2:13" x14ac:dyDescent="0.3">
      <c r="C43" s="1" t="s">
        <v>25</v>
      </c>
      <c r="F43" s="1" t="s">
        <v>26</v>
      </c>
      <c r="G43" s="105">
        <v>0</v>
      </c>
      <c r="H43" s="5">
        <v>-30643</v>
      </c>
      <c r="I43" s="5">
        <v>-84000</v>
      </c>
      <c r="J43" s="27">
        <v>-100000</v>
      </c>
      <c r="K43" s="69">
        <v>-84000</v>
      </c>
      <c r="L43" t="s">
        <v>522</v>
      </c>
      <c r="M43" t="s">
        <v>588</v>
      </c>
    </row>
    <row r="44" spans="2:13" x14ac:dyDescent="0.3">
      <c r="C44" s="1" t="s">
        <v>374</v>
      </c>
      <c r="F44" s="1" t="s">
        <v>375</v>
      </c>
      <c r="G44" s="105">
        <v>-1954</v>
      </c>
      <c r="H44" s="5"/>
      <c r="I44" s="5"/>
      <c r="J44" s="27"/>
      <c r="K44" s="69"/>
    </row>
    <row r="45" spans="2:13" x14ac:dyDescent="0.3">
      <c r="C45" s="1" t="s">
        <v>160</v>
      </c>
      <c r="F45" s="1" t="s">
        <v>161</v>
      </c>
      <c r="G45" s="99">
        <v>-3504</v>
      </c>
      <c r="H45" s="5">
        <v>-1032</v>
      </c>
      <c r="I45" s="5">
        <v>-2000</v>
      </c>
      <c r="J45" s="27">
        <v>-40000</v>
      </c>
      <c r="K45" s="71">
        <v>-5000</v>
      </c>
    </row>
    <row r="46" spans="2:13" x14ac:dyDescent="0.3">
      <c r="C46" s="1" t="s">
        <v>162</v>
      </c>
      <c r="F46" s="1" t="s">
        <v>163</v>
      </c>
      <c r="G46" s="99">
        <v>0</v>
      </c>
      <c r="H46" s="5">
        <v>-363</v>
      </c>
      <c r="I46" s="5">
        <v>-400</v>
      </c>
      <c r="J46" s="27">
        <v>0</v>
      </c>
      <c r="K46" s="69"/>
    </row>
    <row r="47" spans="2:13" x14ac:dyDescent="0.3">
      <c r="C47" s="1" t="s">
        <v>107</v>
      </c>
      <c r="F47" s="1" t="s">
        <v>323</v>
      </c>
      <c r="G47" s="99">
        <v>-8798</v>
      </c>
      <c r="H47" s="5">
        <v>-10099</v>
      </c>
      <c r="I47" s="5">
        <v>-26400</v>
      </c>
      <c r="J47" s="27">
        <v>0</v>
      </c>
      <c r="K47" s="71">
        <v>-26400</v>
      </c>
    </row>
    <row r="48" spans="2:13" x14ac:dyDescent="0.3">
      <c r="C48" s="1" t="s">
        <v>27</v>
      </c>
      <c r="G48" s="101">
        <f>SUM(G41:G47)</f>
        <v>-42256</v>
      </c>
      <c r="H48" s="7">
        <f>SUM(H42:H47)</f>
        <v>-42137</v>
      </c>
      <c r="I48" s="7">
        <f>SUM(I42:I47)</f>
        <v>-112800</v>
      </c>
      <c r="J48" s="27">
        <f>SUM(J43:J47)</f>
        <v>-140000</v>
      </c>
      <c r="K48" s="69">
        <f>SUM(K43:K47)</f>
        <v>-115400</v>
      </c>
    </row>
    <row r="49" spans="1:11" x14ac:dyDescent="0.3">
      <c r="G49" s="99"/>
      <c r="H49" s="5"/>
      <c r="I49" s="5"/>
      <c r="J49" s="24"/>
      <c r="K49" s="69"/>
    </row>
    <row r="50" spans="1:11" x14ac:dyDescent="0.3">
      <c r="B50" s="1" t="s">
        <v>28</v>
      </c>
      <c r="C50" s="1" t="s">
        <v>28</v>
      </c>
      <c r="G50" s="99">
        <f>SUM(G38+G48)</f>
        <v>-307983</v>
      </c>
      <c r="H50" s="5">
        <f>SUM(H38+H48)</f>
        <v>-195114</v>
      </c>
      <c r="I50" s="5">
        <f>SUM(I38+I48)</f>
        <v>-254800</v>
      </c>
      <c r="J50" s="27">
        <f>+J48+J38</f>
        <v>-279100</v>
      </c>
      <c r="K50" s="69">
        <f>SUM(K48+K38)</f>
        <v>-307400</v>
      </c>
    </row>
    <row r="51" spans="1:11" x14ac:dyDescent="0.3">
      <c r="G51" s="99"/>
      <c r="H51" s="5"/>
      <c r="I51" s="5"/>
      <c r="J51" s="24"/>
      <c r="K51" s="69"/>
    </row>
    <row r="52" spans="1:11" x14ac:dyDescent="0.3">
      <c r="A52" s="1" t="s">
        <v>29</v>
      </c>
      <c r="G52" s="99">
        <f>SUM(G15+G50)</f>
        <v>-274083</v>
      </c>
      <c r="H52" s="5">
        <f>SUM(H15+H50)</f>
        <v>-136690</v>
      </c>
      <c r="I52" s="5">
        <f>SUM(I15+I50)</f>
        <v>-194800</v>
      </c>
      <c r="J52" s="29">
        <f>+J50+J15</f>
        <v>-249100</v>
      </c>
      <c r="K52" s="69">
        <f>SUM(K15+K50)</f>
        <v>-282400</v>
      </c>
    </row>
  </sheetData>
  <pageMargins left="0.7" right="0.7" top="0.75" bottom="0.75" header="0.3" footer="0.3"/>
  <pageSetup paperSize="9" orientation="portrait" r:id="rId1"/>
  <headerFooter>
    <oddFooter>&amp;C_x000D_&amp;1#&amp;"Noto IKEA Latin"&amp;8&amp;K5A5A5A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43FA-DA6D-4267-892A-E8D8A3B77CF0}">
  <dimension ref="A1:O96"/>
  <sheetViews>
    <sheetView zoomScaleNormal="100" workbookViewId="0">
      <selection activeCell="K26" sqref="K26"/>
    </sheetView>
  </sheetViews>
  <sheetFormatPr defaultRowHeight="14.4" x14ac:dyDescent="0.3"/>
  <cols>
    <col min="1" max="2" width="1.5546875" customWidth="1"/>
    <col min="4" max="4" width="10.44140625" hidden="1" customWidth="1"/>
    <col min="5" max="5" width="0.5546875" customWidth="1"/>
    <col min="6" max="6" width="42.21875" customWidth="1"/>
    <col min="7" max="7" width="16" bestFit="1" customWidth="1"/>
    <col min="8" max="8" width="18.21875" bestFit="1" customWidth="1"/>
    <col min="9" max="9" width="17" bestFit="1" customWidth="1"/>
    <col min="10" max="10" width="11.21875" style="5" bestFit="1" customWidth="1"/>
    <col min="11" max="13" width="11.21875" style="32" customWidth="1"/>
  </cols>
  <sheetData>
    <row r="1" spans="1:14" x14ac:dyDescent="0.3">
      <c r="A1" s="1" t="s">
        <v>0</v>
      </c>
      <c r="C1" s="1"/>
      <c r="D1" s="1" t="s">
        <v>1</v>
      </c>
      <c r="G1" s="5"/>
      <c r="H1" s="5"/>
      <c r="I1" s="5"/>
    </row>
    <row r="2" spans="1:14" x14ac:dyDescent="0.3">
      <c r="A2" s="1" t="s">
        <v>2</v>
      </c>
      <c r="C2" s="1"/>
      <c r="D2" s="2">
        <v>45104</v>
      </c>
      <c r="G2" s="5"/>
      <c r="H2" s="5"/>
      <c r="I2" s="5"/>
    </row>
    <row r="3" spans="1:14" x14ac:dyDescent="0.3">
      <c r="A3" s="1" t="s">
        <v>336</v>
      </c>
      <c r="C3" s="1"/>
      <c r="D3" s="1" t="s">
        <v>3</v>
      </c>
      <c r="G3" s="5"/>
      <c r="H3" s="5"/>
      <c r="I3" s="5"/>
    </row>
    <row r="4" spans="1:14" x14ac:dyDescent="0.3">
      <c r="A4" s="1" t="s">
        <v>34</v>
      </c>
      <c r="G4" s="5"/>
      <c r="H4" s="5"/>
      <c r="I4" s="5"/>
      <c r="J4" s="5" t="s">
        <v>255</v>
      </c>
    </row>
    <row r="5" spans="1:14" ht="15" thickBot="1" x14ac:dyDescent="0.35">
      <c r="A5" s="1" t="s">
        <v>335</v>
      </c>
      <c r="G5" s="58" t="s">
        <v>421</v>
      </c>
      <c r="H5" s="10" t="s">
        <v>340</v>
      </c>
      <c r="I5" s="10" t="s">
        <v>339</v>
      </c>
      <c r="J5" s="10" t="s">
        <v>338</v>
      </c>
      <c r="K5" s="67" t="s">
        <v>420</v>
      </c>
      <c r="L5" s="67" t="s">
        <v>524</v>
      </c>
      <c r="M5" s="67" t="s">
        <v>525</v>
      </c>
    </row>
    <row r="6" spans="1:14" x14ac:dyDescent="0.3">
      <c r="A6" s="1" t="s">
        <v>7</v>
      </c>
      <c r="G6" s="99"/>
      <c r="H6" s="5"/>
      <c r="I6" s="5"/>
    </row>
    <row r="7" spans="1:14" x14ac:dyDescent="0.3">
      <c r="A7" s="1"/>
      <c r="C7" s="57">
        <v>3001</v>
      </c>
      <c r="F7" t="s">
        <v>513</v>
      </c>
      <c r="G7" s="99"/>
      <c r="H7" s="5"/>
      <c r="I7" s="5"/>
    </row>
    <row r="8" spans="1:14" x14ac:dyDescent="0.3">
      <c r="A8" s="1"/>
      <c r="C8" s="57">
        <v>3023</v>
      </c>
      <c r="F8" t="s">
        <v>504</v>
      </c>
      <c r="G8" s="104">
        <v>21000</v>
      </c>
      <c r="H8" s="5"/>
      <c r="I8" s="5"/>
      <c r="K8" s="96"/>
    </row>
    <row r="9" spans="1:14" x14ac:dyDescent="0.3">
      <c r="C9" s="1" t="s">
        <v>36</v>
      </c>
      <c r="F9" s="1" t="s">
        <v>37</v>
      </c>
      <c r="G9" s="104">
        <v>4005173</v>
      </c>
      <c r="H9" s="56">
        <v>3661231</v>
      </c>
      <c r="I9" s="56">
        <v>3400000</v>
      </c>
      <c r="J9" s="52">
        <v>3400000</v>
      </c>
      <c r="K9" s="97">
        <v>4200000</v>
      </c>
      <c r="L9" s="63"/>
      <c r="M9" s="63"/>
      <c r="N9" t="s">
        <v>491</v>
      </c>
    </row>
    <row r="10" spans="1:14" x14ac:dyDescent="0.3">
      <c r="C10" s="1" t="s">
        <v>531</v>
      </c>
      <c r="F10" s="1" t="s">
        <v>532</v>
      </c>
      <c r="G10" s="99">
        <v>39440</v>
      </c>
      <c r="H10" s="5"/>
      <c r="I10" s="5"/>
      <c r="J10" s="8"/>
      <c r="K10" s="70">
        <v>50000</v>
      </c>
      <c r="L10" s="45"/>
      <c r="M10" s="45"/>
    </row>
    <row r="11" spans="1:14" x14ac:dyDescent="0.3">
      <c r="C11" s="1" t="s">
        <v>38</v>
      </c>
      <c r="F11" s="1" t="s">
        <v>39</v>
      </c>
      <c r="G11" s="99">
        <v>0</v>
      </c>
      <c r="H11" s="5">
        <v>0</v>
      </c>
      <c r="I11" s="5">
        <v>0</v>
      </c>
      <c r="J11" s="8"/>
      <c r="K11" s="70"/>
      <c r="L11" s="45"/>
      <c r="M11" s="45"/>
    </row>
    <row r="12" spans="1:14" x14ac:dyDescent="0.3">
      <c r="C12" s="1" t="s">
        <v>40</v>
      </c>
      <c r="F12" s="1" t="s">
        <v>41</v>
      </c>
      <c r="G12" s="99">
        <v>401661</v>
      </c>
      <c r="H12" s="5">
        <v>292618</v>
      </c>
      <c r="I12" s="5">
        <v>300000</v>
      </c>
      <c r="J12" s="52">
        <v>350000</v>
      </c>
      <c r="K12" s="70">
        <v>375000</v>
      </c>
      <c r="L12" s="45"/>
      <c r="M12" s="45"/>
    </row>
    <row r="13" spans="1:14" x14ac:dyDescent="0.3">
      <c r="C13" s="1" t="s">
        <v>514</v>
      </c>
      <c r="F13" s="1" t="s">
        <v>515</v>
      </c>
      <c r="G13" s="99">
        <v>6997</v>
      </c>
      <c r="H13" s="5"/>
      <c r="I13" s="5"/>
      <c r="J13" s="52"/>
      <c r="K13" s="70">
        <v>3000</v>
      </c>
      <c r="L13" s="45"/>
      <c r="M13" s="45"/>
    </row>
    <row r="14" spans="1:14" x14ac:dyDescent="0.3">
      <c r="C14" s="1" t="s">
        <v>42</v>
      </c>
      <c r="F14" s="1" t="s">
        <v>43</v>
      </c>
      <c r="G14" s="99">
        <v>422303</v>
      </c>
      <c r="H14" s="5">
        <v>133180</v>
      </c>
      <c r="I14" s="5">
        <v>120000</v>
      </c>
      <c r="J14" s="52">
        <v>395000</v>
      </c>
      <c r="K14" s="70"/>
      <c r="L14" s="45"/>
      <c r="M14" s="45"/>
    </row>
    <row r="15" spans="1:14" x14ac:dyDescent="0.3">
      <c r="C15" s="1" t="s">
        <v>44</v>
      </c>
      <c r="F15" s="1" t="s">
        <v>45</v>
      </c>
      <c r="G15" s="105">
        <v>0</v>
      </c>
      <c r="H15" s="5">
        <v>-3650</v>
      </c>
      <c r="I15" s="5">
        <v>0</v>
      </c>
      <c r="J15" s="8"/>
      <c r="K15" s="70">
        <v>0</v>
      </c>
      <c r="L15" s="45"/>
      <c r="M15" s="45"/>
    </row>
    <row r="16" spans="1:14" x14ac:dyDescent="0.3">
      <c r="C16" s="1" t="s">
        <v>46</v>
      </c>
      <c r="F16" s="1" t="s">
        <v>47</v>
      </c>
      <c r="G16" s="99">
        <v>0</v>
      </c>
      <c r="H16" s="5">
        <v>5395</v>
      </c>
      <c r="I16" s="5">
        <v>6000</v>
      </c>
      <c r="J16" s="8">
        <v>0</v>
      </c>
      <c r="K16" s="70"/>
      <c r="L16" s="45"/>
      <c r="M16" s="45"/>
    </row>
    <row r="17" spans="1:15" x14ac:dyDescent="0.3">
      <c r="C17" s="1" t="s">
        <v>48</v>
      </c>
      <c r="F17" s="1" t="s">
        <v>49</v>
      </c>
      <c r="G17" s="99">
        <v>23265</v>
      </c>
      <c r="H17" s="5">
        <v>40902</v>
      </c>
      <c r="I17" s="5">
        <v>40000</v>
      </c>
      <c r="J17" s="52">
        <v>40000</v>
      </c>
      <c r="K17" s="70">
        <v>7500</v>
      </c>
      <c r="L17" s="45"/>
      <c r="M17" s="45"/>
      <c r="N17" t="s">
        <v>491</v>
      </c>
      <c r="O17" t="s">
        <v>604</v>
      </c>
    </row>
    <row r="18" spans="1:15" x14ac:dyDescent="0.3">
      <c r="C18" s="1" t="s">
        <v>50</v>
      </c>
      <c r="F18" s="1" t="s">
        <v>51</v>
      </c>
      <c r="G18" s="99">
        <v>0</v>
      </c>
      <c r="H18" s="5">
        <v>5000</v>
      </c>
      <c r="I18" s="5">
        <v>0</v>
      </c>
      <c r="J18" s="8"/>
      <c r="K18" s="70"/>
      <c r="L18" s="45"/>
      <c r="M18" s="45"/>
    </row>
    <row r="19" spans="1:15" x14ac:dyDescent="0.3">
      <c r="C19" s="1" t="s">
        <v>52</v>
      </c>
      <c r="F19" s="1" t="s">
        <v>53</v>
      </c>
      <c r="G19" s="99">
        <v>3035</v>
      </c>
      <c r="H19" s="5">
        <v>380340</v>
      </c>
      <c r="I19" s="5">
        <v>150000</v>
      </c>
      <c r="J19" s="52"/>
      <c r="K19" s="70"/>
      <c r="L19" s="45"/>
      <c r="M19" s="45"/>
    </row>
    <row r="20" spans="1:15" x14ac:dyDescent="0.3">
      <c r="C20" s="1" t="s">
        <v>414</v>
      </c>
      <c r="F20" s="1" t="s">
        <v>418</v>
      </c>
      <c r="G20" s="99"/>
      <c r="H20" s="5"/>
      <c r="I20" s="5"/>
      <c r="J20" s="52">
        <v>60000</v>
      </c>
      <c r="K20" s="70">
        <v>70000</v>
      </c>
      <c r="L20" s="45"/>
      <c r="M20" s="45"/>
    </row>
    <row r="21" spans="1:15" x14ac:dyDescent="0.3">
      <c r="C21" s="1" t="s">
        <v>54</v>
      </c>
      <c r="F21" s="1" t="s">
        <v>603</v>
      </c>
      <c r="G21" s="99">
        <v>0</v>
      </c>
      <c r="H21" s="5">
        <v>1811</v>
      </c>
      <c r="I21" s="5">
        <v>413000</v>
      </c>
      <c r="J21" s="8">
        <v>113000</v>
      </c>
      <c r="K21" s="70">
        <v>10000</v>
      </c>
      <c r="L21" s="45"/>
      <c r="M21" s="45"/>
      <c r="N21" t="s">
        <v>408</v>
      </c>
    </row>
    <row r="22" spans="1:15" x14ac:dyDescent="0.3">
      <c r="C22" s="1" t="s">
        <v>57</v>
      </c>
      <c r="F22" s="1" t="s">
        <v>58</v>
      </c>
      <c r="G22" s="99">
        <v>0</v>
      </c>
      <c r="H22" s="5">
        <v>250</v>
      </c>
      <c r="I22" s="5">
        <v>0</v>
      </c>
      <c r="J22" s="8"/>
      <c r="K22" s="70"/>
      <c r="L22" s="45"/>
      <c r="M22" s="45"/>
    </row>
    <row r="23" spans="1:15" x14ac:dyDescent="0.3">
      <c r="C23" s="1" t="s">
        <v>59</v>
      </c>
      <c r="F23" s="1" t="s">
        <v>60</v>
      </c>
      <c r="G23" s="99">
        <v>0</v>
      </c>
      <c r="H23" s="5">
        <v>680</v>
      </c>
      <c r="I23" s="5">
        <v>0</v>
      </c>
      <c r="J23" s="8"/>
      <c r="K23" s="70"/>
      <c r="L23" s="45"/>
      <c r="M23" s="45"/>
    </row>
    <row r="24" spans="1:15" x14ac:dyDescent="0.3">
      <c r="C24" s="1" t="s">
        <v>61</v>
      </c>
      <c r="F24" s="1" t="s">
        <v>62</v>
      </c>
      <c r="G24" s="106">
        <v>2000</v>
      </c>
      <c r="H24" s="5">
        <v>29000</v>
      </c>
      <c r="I24" s="5">
        <v>30000</v>
      </c>
      <c r="J24" s="52">
        <v>30000</v>
      </c>
      <c r="K24" s="70"/>
      <c r="L24" s="45"/>
      <c r="M24" s="45"/>
    </row>
    <row r="25" spans="1:15" x14ac:dyDescent="0.3">
      <c r="C25" s="1" t="s">
        <v>63</v>
      </c>
      <c r="F25" s="1" t="s">
        <v>64</v>
      </c>
      <c r="G25" s="99">
        <v>0</v>
      </c>
      <c r="H25" s="5">
        <v>16520</v>
      </c>
      <c r="I25" s="5">
        <v>0</v>
      </c>
      <c r="J25" s="8"/>
      <c r="K25" s="70"/>
      <c r="L25" s="45"/>
      <c r="M25" s="45"/>
    </row>
    <row r="26" spans="1:15" x14ac:dyDescent="0.3">
      <c r="C26" s="1" t="s">
        <v>65</v>
      </c>
      <c r="G26" s="101">
        <f>SUM(G7:G25)</f>
        <v>4924874</v>
      </c>
      <c r="H26" s="7">
        <f t="shared" ref="H26:I26" si="0">SUM(H9:H25)</f>
        <v>4563277</v>
      </c>
      <c r="I26" s="7">
        <f t="shared" si="0"/>
        <v>4459000</v>
      </c>
      <c r="J26" s="8">
        <f>SUM(J9:J25)</f>
        <v>4388000</v>
      </c>
      <c r="K26" s="70">
        <f>SUM(K9:K25)</f>
        <v>4715500</v>
      </c>
      <c r="L26" s="45"/>
      <c r="M26" s="45"/>
    </row>
    <row r="27" spans="1:15" x14ac:dyDescent="0.3">
      <c r="G27" s="99"/>
      <c r="H27" s="5"/>
      <c r="I27" s="5"/>
      <c r="J27" s="8"/>
      <c r="K27" s="70"/>
      <c r="L27" s="45"/>
      <c r="M27" s="45"/>
    </row>
    <row r="28" spans="1:15" x14ac:dyDescent="0.3">
      <c r="A28" s="1" t="s">
        <v>12</v>
      </c>
      <c r="G28" s="99"/>
      <c r="H28" s="5"/>
      <c r="I28" s="5"/>
      <c r="J28" s="8"/>
      <c r="K28" s="70"/>
      <c r="L28" s="45"/>
      <c r="M28" s="45"/>
    </row>
    <row r="29" spans="1:15" x14ac:dyDescent="0.3">
      <c r="A29" s="1"/>
      <c r="C29" s="57">
        <v>4023</v>
      </c>
      <c r="F29" t="s">
        <v>504</v>
      </c>
      <c r="G29" s="99">
        <v>-52500</v>
      </c>
      <c r="H29" s="5"/>
      <c r="I29" s="5"/>
      <c r="J29" s="8"/>
      <c r="K29" s="70"/>
      <c r="L29" s="45"/>
      <c r="M29" s="45"/>
    </row>
    <row r="30" spans="1:15" x14ac:dyDescent="0.3">
      <c r="A30" s="1"/>
      <c r="C30" s="57">
        <v>4058</v>
      </c>
      <c r="F30" t="s">
        <v>589</v>
      </c>
      <c r="G30" s="99">
        <v>-5900</v>
      </c>
      <c r="H30" s="5"/>
      <c r="I30" s="5"/>
      <c r="J30" s="8"/>
      <c r="K30" s="70"/>
      <c r="L30" s="45"/>
      <c r="M30" s="45"/>
    </row>
    <row r="31" spans="1:15" x14ac:dyDescent="0.3">
      <c r="A31" s="1"/>
      <c r="C31" s="57">
        <v>4060</v>
      </c>
      <c r="F31" t="s">
        <v>562</v>
      </c>
      <c r="G31" s="99">
        <v>-12390</v>
      </c>
      <c r="H31" s="5"/>
      <c r="I31" s="5"/>
      <c r="J31" s="8"/>
      <c r="K31" s="70"/>
      <c r="L31" s="45"/>
      <c r="M31" s="45"/>
    </row>
    <row r="32" spans="1:15" x14ac:dyDescent="0.3">
      <c r="A32" s="1"/>
      <c r="C32" s="57">
        <v>4072</v>
      </c>
      <c r="F32" t="s">
        <v>505</v>
      </c>
      <c r="G32" s="99">
        <v>-41216</v>
      </c>
      <c r="H32" s="5"/>
      <c r="I32" s="5"/>
      <c r="J32" s="8"/>
      <c r="K32" s="70">
        <v>-15000</v>
      </c>
      <c r="L32" s="45"/>
      <c r="M32" s="45"/>
    </row>
    <row r="33" spans="3:14" x14ac:dyDescent="0.3">
      <c r="C33" s="1" t="s">
        <v>66</v>
      </c>
      <c r="F33" s="1" t="s">
        <v>67</v>
      </c>
      <c r="G33" s="99">
        <v>0</v>
      </c>
      <c r="H33" s="5">
        <v>150</v>
      </c>
      <c r="I33" s="5">
        <v>0</v>
      </c>
      <c r="J33" s="52">
        <v>-10000</v>
      </c>
      <c r="K33" s="70"/>
      <c r="L33" s="45"/>
      <c r="M33" s="45"/>
    </row>
    <row r="34" spans="3:14" x14ac:dyDescent="0.3">
      <c r="C34" s="1" t="s">
        <v>68</v>
      </c>
      <c r="F34" s="1" t="s">
        <v>69</v>
      </c>
      <c r="G34" s="99">
        <v>-45500</v>
      </c>
      <c r="H34" s="5">
        <v>-28125</v>
      </c>
      <c r="I34" s="5">
        <v>-20000</v>
      </c>
      <c r="J34" s="8">
        <v>-10000</v>
      </c>
      <c r="K34" s="70">
        <v>-25000</v>
      </c>
      <c r="L34" s="45"/>
      <c r="M34" s="45"/>
    </row>
    <row r="35" spans="3:14" x14ac:dyDescent="0.3">
      <c r="C35" s="1" t="s">
        <v>70</v>
      </c>
      <c r="F35" s="1" t="s">
        <v>71</v>
      </c>
      <c r="G35" s="105">
        <v>-198725</v>
      </c>
      <c r="H35" s="5">
        <v>-82615</v>
      </c>
      <c r="I35" s="5">
        <v>-60000</v>
      </c>
      <c r="J35" s="8">
        <v>-60000</v>
      </c>
      <c r="K35" s="70">
        <v>-187500</v>
      </c>
      <c r="L35" s="45"/>
      <c r="M35" s="45"/>
    </row>
    <row r="36" spans="3:14" x14ac:dyDescent="0.3">
      <c r="C36" s="1" t="s">
        <v>72</v>
      </c>
      <c r="F36" s="1" t="s">
        <v>73</v>
      </c>
      <c r="G36" s="99">
        <v>0</v>
      </c>
      <c r="H36" s="5">
        <v>-10450</v>
      </c>
      <c r="I36" s="5">
        <v>0</v>
      </c>
      <c r="J36" s="8">
        <v>0</v>
      </c>
      <c r="K36" s="70"/>
      <c r="L36" s="45"/>
      <c r="M36" s="45"/>
    </row>
    <row r="37" spans="3:14" x14ac:dyDescent="0.3">
      <c r="C37" s="1" t="s">
        <v>74</v>
      </c>
      <c r="F37" s="1" t="s">
        <v>75</v>
      </c>
      <c r="G37" s="99">
        <v>0</v>
      </c>
      <c r="H37" s="5">
        <v>-300</v>
      </c>
      <c r="I37" s="5">
        <v>0</v>
      </c>
      <c r="J37" s="8">
        <v>-500</v>
      </c>
      <c r="K37" s="70"/>
      <c r="L37" s="45"/>
      <c r="M37" s="45"/>
    </row>
    <row r="38" spans="3:14" x14ac:dyDescent="0.3">
      <c r="C38" s="1" t="s">
        <v>76</v>
      </c>
      <c r="F38" s="1" t="s">
        <v>77</v>
      </c>
      <c r="G38" s="99">
        <v>0</v>
      </c>
      <c r="H38" s="5">
        <v>-17526</v>
      </c>
      <c r="I38" s="5">
        <v>-10000</v>
      </c>
      <c r="J38" s="8">
        <v>0</v>
      </c>
      <c r="K38" s="70"/>
      <c r="L38" s="45"/>
      <c r="M38" s="45"/>
    </row>
    <row r="39" spans="3:14" x14ac:dyDescent="0.3">
      <c r="C39" s="1" t="s">
        <v>78</v>
      </c>
      <c r="F39" s="1" t="s">
        <v>79</v>
      </c>
      <c r="G39" s="99">
        <v>-193400</v>
      </c>
      <c r="H39" s="5">
        <v>-16069</v>
      </c>
      <c r="I39" s="5">
        <v>-15000</v>
      </c>
      <c r="J39" s="52">
        <v>-175000</v>
      </c>
      <c r="K39" s="70">
        <v>-175000</v>
      </c>
      <c r="L39" s="45"/>
      <c r="M39" s="45"/>
    </row>
    <row r="40" spans="3:14" x14ac:dyDescent="0.3">
      <c r="C40" s="1" t="s">
        <v>516</v>
      </c>
      <c r="F40" s="1" t="s">
        <v>517</v>
      </c>
      <c r="G40" s="99">
        <v>-3297</v>
      </c>
      <c r="H40" s="5"/>
      <c r="I40" s="5"/>
      <c r="J40" s="52"/>
      <c r="K40" s="70"/>
      <c r="L40" s="45"/>
      <c r="M40" s="45"/>
    </row>
    <row r="41" spans="3:14" x14ac:dyDescent="0.3">
      <c r="C41" s="1" t="s">
        <v>80</v>
      </c>
      <c r="F41" s="1" t="s">
        <v>81</v>
      </c>
      <c r="G41" s="99">
        <v>0</v>
      </c>
      <c r="H41" s="5">
        <v>-100906</v>
      </c>
      <c r="I41" s="5">
        <v>-100000</v>
      </c>
      <c r="J41" s="8">
        <v>0</v>
      </c>
      <c r="K41" s="70"/>
      <c r="L41" s="45"/>
      <c r="M41" s="45"/>
    </row>
    <row r="42" spans="3:14" x14ac:dyDescent="0.3">
      <c r="C42" s="1" t="s">
        <v>82</v>
      </c>
      <c r="F42" s="1" t="s">
        <v>83</v>
      </c>
      <c r="G42" s="99">
        <v>0</v>
      </c>
      <c r="H42" s="5">
        <v>0</v>
      </c>
      <c r="I42" s="5">
        <v>0</v>
      </c>
      <c r="J42" s="52">
        <v>-150000</v>
      </c>
      <c r="K42" s="70"/>
      <c r="L42" s="45"/>
      <c r="M42" s="45"/>
    </row>
    <row r="43" spans="3:14" x14ac:dyDescent="0.3">
      <c r="C43" s="1" t="s">
        <v>547</v>
      </c>
      <c r="F43" s="1" t="s">
        <v>548</v>
      </c>
      <c r="G43" s="99">
        <v>-684</v>
      </c>
      <c r="H43" s="5"/>
      <c r="I43" s="5"/>
      <c r="J43" s="52"/>
      <c r="K43" s="70"/>
      <c r="L43" s="45"/>
      <c r="M43" s="45"/>
    </row>
    <row r="44" spans="3:14" x14ac:dyDescent="0.3">
      <c r="C44" s="1" t="s">
        <v>84</v>
      </c>
      <c r="F44" s="1" t="s">
        <v>85</v>
      </c>
      <c r="G44" s="99">
        <v>0</v>
      </c>
      <c r="H44" s="5">
        <v>0</v>
      </c>
      <c r="I44" s="5">
        <v>0</v>
      </c>
      <c r="J44" s="8">
        <v>0</v>
      </c>
      <c r="K44" s="70"/>
      <c r="L44" s="45"/>
      <c r="M44" s="45"/>
    </row>
    <row r="45" spans="3:14" x14ac:dyDescent="0.3">
      <c r="C45" s="1" t="s">
        <v>86</v>
      </c>
      <c r="F45" s="1" t="s">
        <v>87</v>
      </c>
      <c r="G45" s="99">
        <v>0</v>
      </c>
      <c r="H45" s="5">
        <v>-35249</v>
      </c>
      <c r="I45" s="5">
        <v>0</v>
      </c>
      <c r="J45" s="8">
        <v>0</v>
      </c>
      <c r="K45" s="70"/>
      <c r="L45" s="45"/>
      <c r="M45" s="45"/>
    </row>
    <row r="46" spans="3:14" x14ac:dyDescent="0.3">
      <c r="C46" s="1" t="s">
        <v>88</v>
      </c>
      <c r="F46" s="1" t="s">
        <v>89</v>
      </c>
      <c r="G46" s="99">
        <v>0</v>
      </c>
      <c r="H46" s="5">
        <v>-239030</v>
      </c>
      <c r="I46" s="5">
        <v>0</v>
      </c>
      <c r="J46" s="52">
        <v>0</v>
      </c>
      <c r="K46" s="70"/>
      <c r="L46" s="45"/>
      <c r="M46" s="45"/>
      <c r="N46" t="s">
        <v>410</v>
      </c>
    </row>
    <row r="47" spans="3:14" x14ac:dyDescent="0.3">
      <c r="C47" s="1" t="s">
        <v>90</v>
      </c>
      <c r="F47" s="1" t="s">
        <v>419</v>
      </c>
      <c r="G47" s="99">
        <v>0</v>
      </c>
      <c r="H47" s="5">
        <v>-5000</v>
      </c>
      <c r="I47" s="5">
        <v>0</v>
      </c>
      <c r="J47" s="8">
        <v>-30000</v>
      </c>
      <c r="K47" s="70">
        <v>-35000</v>
      </c>
      <c r="L47" s="45"/>
      <c r="M47" s="45"/>
    </row>
    <row r="48" spans="3:14" x14ac:dyDescent="0.3">
      <c r="C48" s="1" t="s">
        <v>16</v>
      </c>
      <c r="F48" s="1" t="s">
        <v>17</v>
      </c>
      <c r="G48" s="99">
        <v>-898</v>
      </c>
      <c r="H48" s="5">
        <v>-517</v>
      </c>
      <c r="I48" s="5">
        <v>0</v>
      </c>
      <c r="J48" s="8">
        <v>0</v>
      </c>
      <c r="K48" s="70"/>
      <c r="L48" s="45"/>
      <c r="M48" s="45"/>
    </row>
    <row r="49" spans="2:13" x14ac:dyDescent="0.3">
      <c r="C49" s="1" t="s">
        <v>492</v>
      </c>
      <c r="F49" s="1" t="s">
        <v>493</v>
      </c>
      <c r="G49" s="99">
        <v>-5218</v>
      </c>
      <c r="H49" s="5"/>
      <c r="I49" s="5"/>
      <c r="J49" s="8"/>
      <c r="K49" s="70">
        <v>-7500</v>
      </c>
      <c r="L49" s="45"/>
      <c r="M49" s="45"/>
    </row>
    <row r="50" spans="2:13" x14ac:dyDescent="0.3">
      <c r="C50" s="1" t="s">
        <v>18</v>
      </c>
      <c r="G50" s="101">
        <f>SUM(G29:G49)</f>
        <v>-559728</v>
      </c>
      <c r="H50" s="7">
        <f>SUM(H33:H48)</f>
        <v>-535637</v>
      </c>
      <c r="I50" s="7">
        <f>SUM(I33:I48)</f>
        <v>-205000</v>
      </c>
      <c r="J50" s="8">
        <f>SUM(J29:J49)</f>
        <v>-435500</v>
      </c>
      <c r="K50" s="70">
        <f>SUM(K29:K49)</f>
        <v>-445000</v>
      </c>
      <c r="L50" s="45"/>
      <c r="M50" s="45"/>
    </row>
    <row r="51" spans="2:13" x14ac:dyDescent="0.3">
      <c r="G51" s="99"/>
      <c r="H51" s="5"/>
      <c r="I51" s="5"/>
      <c r="J51" s="8"/>
      <c r="K51" s="70"/>
      <c r="L51" s="45"/>
      <c r="M51" s="45"/>
    </row>
    <row r="52" spans="2:13" x14ac:dyDescent="0.3">
      <c r="B52" s="1" t="s">
        <v>91</v>
      </c>
      <c r="G52" s="99"/>
      <c r="H52" s="5"/>
      <c r="I52" s="5"/>
      <c r="J52" s="8"/>
      <c r="K52" s="70"/>
      <c r="L52" s="45"/>
      <c r="M52" s="45"/>
    </row>
    <row r="53" spans="2:13" x14ac:dyDescent="0.3">
      <c r="B53" s="1"/>
      <c r="C53" s="57">
        <v>5200</v>
      </c>
      <c r="F53" t="s">
        <v>494</v>
      </c>
      <c r="G53" s="99">
        <v>-2644</v>
      </c>
      <c r="H53" s="5"/>
      <c r="I53" s="5"/>
      <c r="J53" s="8"/>
      <c r="K53" s="70"/>
      <c r="L53" s="45"/>
      <c r="M53" s="45"/>
    </row>
    <row r="54" spans="2:13" x14ac:dyDescent="0.3">
      <c r="C54" s="1" t="s">
        <v>92</v>
      </c>
      <c r="F54" s="1" t="s">
        <v>93</v>
      </c>
      <c r="G54" s="99">
        <v>0</v>
      </c>
      <c r="H54" s="5">
        <v>-8116</v>
      </c>
      <c r="I54" s="5">
        <v>-10000</v>
      </c>
      <c r="J54" s="8">
        <v>0</v>
      </c>
      <c r="K54" s="70"/>
      <c r="L54" s="45"/>
      <c r="M54" s="45"/>
    </row>
    <row r="55" spans="2:13" x14ac:dyDescent="0.3">
      <c r="C55" s="1" t="s">
        <v>344</v>
      </c>
      <c r="F55" s="1" t="s">
        <v>93</v>
      </c>
      <c r="G55" s="99">
        <v>-1089</v>
      </c>
      <c r="H55" s="5"/>
      <c r="I55" s="5"/>
      <c r="J55" s="8"/>
      <c r="K55" s="70"/>
      <c r="L55" s="45"/>
      <c r="M55" s="45"/>
    </row>
    <row r="56" spans="2:13" x14ac:dyDescent="0.3">
      <c r="C56" s="1" t="s">
        <v>469</v>
      </c>
      <c r="F56" s="1" t="s">
        <v>470</v>
      </c>
      <c r="G56" s="99">
        <v>-4125</v>
      </c>
      <c r="H56" s="5"/>
      <c r="I56" s="5"/>
      <c r="J56" s="8"/>
      <c r="K56" s="70">
        <v>-5000</v>
      </c>
      <c r="L56" s="45"/>
      <c r="M56" s="45"/>
    </row>
    <row r="57" spans="2:13" x14ac:dyDescent="0.3">
      <c r="C57" s="1" t="s">
        <v>94</v>
      </c>
      <c r="F57" s="1" t="s">
        <v>95</v>
      </c>
      <c r="G57" s="99">
        <v>0</v>
      </c>
      <c r="H57" s="5">
        <v>0</v>
      </c>
      <c r="I57" s="5">
        <v>-22500</v>
      </c>
      <c r="J57" s="8">
        <v>0</v>
      </c>
      <c r="K57" s="70"/>
      <c r="L57" s="45"/>
      <c r="M57" s="45"/>
    </row>
    <row r="58" spans="2:13" x14ac:dyDescent="0.3">
      <c r="C58" s="1" t="s">
        <v>96</v>
      </c>
      <c r="F58" s="1" t="s">
        <v>97</v>
      </c>
      <c r="G58" s="99">
        <v>0</v>
      </c>
      <c r="H58" s="5">
        <v>-14000</v>
      </c>
      <c r="I58" s="5">
        <v>0</v>
      </c>
      <c r="J58" s="8"/>
      <c r="K58" s="70"/>
      <c r="L58" s="45"/>
      <c r="M58" s="45"/>
    </row>
    <row r="59" spans="2:13" x14ac:dyDescent="0.3">
      <c r="C59" s="1" t="s">
        <v>98</v>
      </c>
      <c r="F59" s="1" t="s">
        <v>99</v>
      </c>
      <c r="G59" s="99">
        <v>0</v>
      </c>
      <c r="H59" s="5">
        <v>2500</v>
      </c>
      <c r="I59" s="5">
        <v>-10400</v>
      </c>
      <c r="J59" s="8"/>
      <c r="K59" s="70"/>
      <c r="L59" s="45"/>
      <c r="M59" s="45"/>
    </row>
    <row r="60" spans="2:13" x14ac:dyDescent="0.3">
      <c r="C60" s="1" t="s">
        <v>240</v>
      </c>
      <c r="F60" s="1" t="s">
        <v>377</v>
      </c>
      <c r="G60" s="99">
        <v>-129</v>
      </c>
      <c r="H60" s="5"/>
      <c r="I60" s="5"/>
      <c r="J60" s="8"/>
      <c r="K60" s="70"/>
      <c r="L60" s="45"/>
      <c r="M60" s="45"/>
    </row>
    <row r="61" spans="2:13" x14ac:dyDescent="0.3">
      <c r="C61" s="1" t="s">
        <v>100</v>
      </c>
      <c r="F61" s="1" t="s">
        <v>101</v>
      </c>
      <c r="G61" s="99">
        <v>0</v>
      </c>
      <c r="H61" s="5">
        <v>-100</v>
      </c>
      <c r="I61" s="5">
        <v>0</v>
      </c>
      <c r="J61" s="8"/>
      <c r="K61" s="70"/>
      <c r="L61" s="45"/>
      <c r="M61" s="45"/>
    </row>
    <row r="62" spans="2:13" x14ac:dyDescent="0.3">
      <c r="C62" s="1" t="s">
        <v>102</v>
      </c>
      <c r="F62" s="1" t="s">
        <v>103</v>
      </c>
      <c r="G62" s="99">
        <v>0</v>
      </c>
      <c r="H62" s="5">
        <v>-65345</v>
      </c>
      <c r="I62" s="5">
        <v>0</v>
      </c>
      <c r="J62" s="8"/>
      <c r="K62" s="70"/>
      <c r="L62" s="45"/>
      <c r="M62" s="45"/>
    </row>
    <row r="63" spans="2:13" x14ac:dyDescent="0.3">
      <c r="C63" s="1" t="s">
        <v>104</v>
      </c>
      <c r="G63" s="101">
        <f>SUM(G53:G62)</f>
        <v>-7987</v>
      </c>
      <c r="H63" s="7">
        <f>SUM(H54:H62)</f>
        <v>-85061</v>
      </c>
      <c r="I63" s="7">
        <f>SUM(I54:I62)</f>
        <v>-42900</v>
      </c>
      <c r="J63" s="8">
        <f>SUM(J52:J62)</f>
        <v>0</v>
      </c>
      <c r="K63" s="70">
        <f>SUM(K54:K62)</f>
        <v>-5000</v>
      </c>
      <c r="L63" s="45"/>
      <c r="M63" s="45"/>
    </row>
    <row r="64" spans="2:13" x14ac:dyDescent="0.3">
      <c r="G64" s="99"/>
      <c r="H64" s="5"/>
      <c r="I64" s="5"/>
      <c r="J64" s="8"/>
      <c r="K64" s="70"/>
      <c r="L64" s="45"/>
      <c r="M64" s="45"/>
    </row>
    <row r="65" spans="1:14" x14ac:dyDescent="0.3">
      <c r="B65" s="1" t="s">
        <v>20</v>
      </c>
      <c r="G65" s="99"/>
      <c r="H65" s="5"/>
      <c r="I65" s="5"/>
      <c r="J65" s="8"/>
      <c r="K65" s="70"/>
      <c r="L65" s="45"/>
      <c r="M65" s="45"/>
    </row>
    <row r="66" spans="1:14" x14ac:dyDescent="0.3">
      <c r="C66" s="1" t="s">
        <v>23</v>
      </c>
      <c r="F66" s="1" t="s">
        <v>283</v>
      </c>
      <c r="G66" s="99">
        <v>0</v>
      </c>
      <c r="H66" s="5">
        <v>-42156</v>
      </c>
      <c r="I66" s="5">
        <v>-60000</v>
      </c>
      <c r="J66" s="8">
        <v>-60000</v>
      </c>
      <c r="K66" s="70"/>
      <c r="L66" s="45"/>
      <c r="M66" s="45"/>
      <c r="N66" t="s">
        <v>284</v>
      </c>
    </row>
    <row r="67" spans="1:14" x14ac:dyDescent="0.3">
      <c r="C67" s="1" t="s">
        <v>105</v>
      </c>
      <c r="F67" s="1" t="s">
        <v>106</v>
      </c>
      <c r="G67" s="99">
        <v>0</v>
      </c>
      <c r="H67" s="5">
        <v>-96000</v>
      </c>
      <c r="I67" s="5">
        <v>-24000</v>
      </c>
      <c r="J67" s="52">
        <v>-32000</v>
      </c>
      <c r="K67" s="70">
        <v>-48000</v>
      </c>
      <c r="L67" s="45"/>
      <c r="M67" s="45"/>
      <c r="N67" t="s">
        <v>592</v>
      </c>
    </row>
    <row r="68" spans="1:14" x14ac:dyDescent="0.3">
      <c r="C68" s="1" t="s">
        <v>107</v>
      </c>
      <c r="F68" s="1" t="s">
        <v>108</v>
      </c>
      <c r="G68" s="99"/>
      <c r="H68" s="5">
        <v>-43409</v>
      </c>
      <c r="I68" s="5">
        <v>-26400</v>
      </c>
      <c r="J68" s="8">
        <v>-26400</v>
      </c>
      <c r="K68" s="70"/>
      <c r="L68" s="45"/>
      <c r="M68" s="45"/>
    </row>
    <row r="69" spans="1:14" x14ac:dyDescent="0.3">
      <c r="C69" s="1" t="s">
        <v>109</v>
      </c>
      <c r="F69" s="1" t="s">
        <v>110</v>
      </c>
      <c r="G69" s="99">
        <v>0</v>
      </c>
      <c r="H69" s="5">
        <v>-513</v>
      </c>
      <c r="I69" s="5">
        <v>-4800</v>
      </c>
      <c r="J69" s="8">
        <v>-4800</v>
      </c>
      <c r="K69" s="70"/>
      <c r="L69" s="45"/>
      <c r="M69" s="45"/>
      <c r="N69" t="s">
        <v>328</v>
      </c>
    </row>
    <row r="70" spans="1:14" x14ac:dyDescent="0.3">
      <c r="C70" s="1" t="s">
        <v>111</v>
      </c>
      <c r="F70" s="1" t="s">
        <v>112</v>
      </c>
      <c r="G70" s="99">
        <v>0</v>
      </c>
      <c r="H70" s="5">
        <v>-246</v>
      </c>
      <c r="I70" s="5">
        <v>0</v>
      </c>
      <c r="J70" s="8">
        <v>0</v>
      </c>
      <c r="K70" s="70"/>
      <c r="L70" s="45"/>
      <c r="M70" s="45"/>
    </row>
    <row r="71" spans="1:14" x14ac:dyDescent="0.3">
      <c r="C71" s="1" t="s">
        <v>27</v>
      </c>
      <c r="G71" s="101">
        <f>SUM(G66:G70)</f>
        <v>0</v>
      </c>
      <c r="H71" s="7">
        <f>SUM(H66:H70)</f>
        <v>-182324</v>
      </c>
      <c r="I71" s="7">
        <f>SUM(I66:I70)</f>
        <v>-115200</v>
      </c>
      <c r="J71" s="8">
        <f>SUM(J66:J70)</f>
        <v>-123200</v>
      </c>
      <c r="K71" s="70">
        <f>SUM(K66:K70)</f>
        <v>-48000</v>
      </c>
      <c r="L71" s="45"/>
      <c r="M71" s="45"/>
    </row>
    <row r="72" spans="1:14" x14ac:dyDescent="0.3">
      <c r="G72" s="99"/>
      <c r="H72" s="5"/>
      <c r="I72" s="5"/>
      <c r="J72" s="8"/>
      <c r="K72" s="70"/>
      <c r="L72" s="45"/>
      <c r="M72" s="45"/>
    </row>
    <row r="73" spans="1:14" x14ac:dyDescent="0.3">
      <c r="B73" s="1" t="s">
        <v>28</v>
      </c>
      <c r="G73" s="99">
        <f>SUM(G50+G63+G71)</f>
        <v>-567715</v>
      </c>
      <c r="H73" s="5">
        <f>SUM(H50+H63+H71)</f>
        <v>-803022</v>
      </c>
      <c r="I73" s="5">
        <f>SUM(I50+I63+I71)</f>
        <v>-363100</v>
      </c>
      <c r="J73" s="8">
        <f>+J71+J63+J50</f>
        <v>-558700</v>
      </c>
      <c r="K73" s="70">
        <f>SUM(K50+K63+K71)</f>
        <v>-498000</v>
      </c>
      <c r="L73" s="45"/>
      <c r="M73" s="45"/>
    </row>
    <row r="74" spans="1:14" x14ac:dyDescent="0.3">
      <c r="G74" s="99"/>
      <c r="H74" s="5"/>
      <c r="I74" s="5"/>
      <c r="J74" s="8"/>
      <c r="K74" s="70"/>
      <c r="L74" s="45"/>
      <c r="M74" s="45"/>
    </row>
    <row r="75" spans="1:14" x14ac:dyDescent="0.3">
      <c r="A75" s="1" t="s">
        <v>32</v>
      </c>
      <c r="G75" s="99">
        <f>SUM(G26+G73)</f>
        <v>4357159</v>
      </c>
      <c r="H75" s="5">
        <f>SUM(H26+H73)</f>
        <v>3760255</v>
      </c>
      <c r="I75" s="5">
        <f>SUM(I26+I73)</f>
        <v>4095900</v>
      </c>
      <c r="J75" s="8">
        <f>+J73+J26</f>
        <v>3829300</v>
      </c>
      <c r="K75" s="70">
        <f>SUM(K26+K73)</f>
        <v>4217500</v>
      </c>
      <c r="L75" s="45"/>
      <c r="M75" s="45"/>
    </row>
    <row r="76" spans="1:14" x14ac:dyDescent="0.3">
      <c r="G76" s="99"/>
      <c r="H76" s="5"/>
      <c r="I76" s="5"/>
      <c r="J76" s="8"/>
      <c r="K76" s="70"/>
      <c r="L76" s="45"/>
      <c r="M76" s="45"/>
    </row>
    <row r="77" spans="1:14" x14ac:dyDescent="0.3">
      <c r="B77" s="1" t="s">
        <v>113</v>
      </c>
      <c r="F77" s="1" t="s">
        <v>114</v>
      </c>
      <c r="G77" s="107"/>
      <c r="H77" s="8">
        <v>0</v>
      </c>
      <c r="I77" s="8">
        <v>0</v>
      </c>
      <c r="K77" s="93"/>
      <c r="N77" t="s">
        <v>332</v>
      </c>
    </row>
    <row r="78" spans="1:14" x14ac:dyDescent="0.3">
      <c r="G78" s="100"/>
      <c r="H78" s="9"/>
      <c r="I78" s="9"/>
      <c r="J78" s="7"/>
      <c r="K78" s="70"/>
      <c r="L78" s="45"/>
      <c r="M78" s="45"/>
    </row>
    <row r="79" spans="1:14" x14ac:dyDescent="0.3">
      <c r="A79" s="1" t="s">
        <v>33</v>
      </c>
      <c r="G79" s="101">
        <f>SUM(G75:G78)</f>
        <v>4357159</v>
      </c>
      <c r="H79" s="5"/>
      <c r="I79" s="5"/>
      <c r="J79" s="7">
        <f>SUM(J75:J78)</f>
        <v>3829300</v>
      </c>
      <c r="K79" s="70">
        <f>SUM(K75:K77)</f>
        <v>4217500</v>
      </c>
      <c r="L79" s="45"/>
      <c r="M79" s="45"/>
    </row>
    <row r="80" spans="1:14" x14ac:dyDescent="0.3">
      <c r="K80" s="93"/>
    </row>
    <row r="81" spans="11:11" x14ac:dyDescent="0.3">
      <c r="K81" s="93"/>
    </row>
    <row r="82" spans="11:11" x14ac:dyDescent="0.3">
      <c r="K82" s="93"/>
    </row>
    <row r="83" spans="11:11" x14ac:dyDescent="0.3">
      <c r="K83" s="93"/>
    </row>
    <row r="84" spans="11:11" x14ac:dyDescent="0.3">
      <c r="K84" s="93"/>
    </row>
    <row r="85" spans="11:11" x14ac:dyDescent="0.3">
      <c r="K85" s="93"/>
    </row>
    <row r="86" spans="11:11" x14ac:dyDescent="0.3">
      <c r="K86" s="93"/>
    </row>
    <row r="87" spans="11:11" x14ac:dyDescent="0.3">
      <c r="K87" s="93"/>
    </row>
    <row r="88" spans="11:11" x14ac:dyDescent="0.3">
      <c r="K88" s="93"/>
    </row>
    <row r="89" spans="11:11" x14ac:dyDescent="0.3">
      <c r="K89" s="93"/>
    </row>
    <row r="90" spans="11:11" x14ac:dyDescent="0.3">
      <c r="K90" s="93"/>
    </row>
    <row r="91" spans="11:11" x14ac:dyDescent="0.3">
      <c r="K91" s="93"/>
    </row>
    <row r="92" spans="11:11" x14ac:dyDescent="0.3">
      <c r="K92" s="93"/>
    </row>
    <row r="93" spans="11:11" x14ac:dyDescent="0.3">
      <c r="K93" s="93"/>
    </row>
    <row r="94" spans="11:11" x14ac:dyDescent="0.3">
      <c r="K94" s="93"/>
    </row>
    <row r="95" spans="11:11" x14ac:dyDescent="0.3">
      <c r="K95" s="93"/>
    </row>
    <row r="96" spans="11:11" x14ac:dyDescent="0.3">
      <c r="K96" s="93"/>
    </row>
  </sheetData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Footer>&amp;C_x000D_&amp;1#&amp;"Noto IKEA Latin"&amp;8&amp;K5A5A5A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6A9F-2966-4917-BFA9-AA3E8293737D}">
  <dimension ref="A1:O86"/>
  <sheetViews>
    <sheetView topLeftCell="A16" zoomScaleNormal="100" workbookViewId="0">
      <selection activeCell="K61" sqref="K61"/>
    </sheetView>
  </sheetViews>
  <sheetFormatPr defaultRowHeight="14.4" x14ac:dyDescent="0.3"/>
  <cols>
    <col min="1" max="2" width="3" customWidth="1"/>
    <col min="3" max="3" width="7" customWidth="1"/>
    <col min="4" max="4" width="10.44140625" hidden="1" customWidth="1"/>
    <col min="5" max="5" width="0" hidden="1" customWidth="1"/>
    <col min="6" max="6" width="45.5546875" bestFit="1" customWidth="1"/>
    <col min="7" max="7" width="15.77734375" bestFit="1" customWidth="1"/>
    <col min="8" max="8" width="18" bestFit="1" customWidth="1"/>
    <col min="9" max="9" width="17" bestFit="1" customWidth="1"/>
    <col min="10" max="10" width="10.21875" bestFit="1" customWidth="1"/>
    <col min="11" max="11" width="14.77734375" customWidth="1"/>
    <col min="12" max="12" width="14.44140625" customWidth="1"/>
    <col min="13" max="13" width="10.77734375" customWidth="1"/>
  </cols>
  <sheetData>
    <row r="1" spans="1:13" x14ac:dyDescent="0.3">
      <c r="A1" s="1" t="s">
        <v>0</v>
      </c>
      <c r="C1" s="1"/>
      <c r="D1" s="1" t="s">
        <v>1</v>
      </c>
      <c r="G1" s="5"/>
      <c r="H1" s="5"/>
      <c r="I1" s="5"/>
    </row>
    <row r="2" spans="1:13" x14ac:dyDescent="0.3">
      <c r="A2" s="1" t="s">
        <v>2</v>
      </c>
      <c r="C2" s="1"/>
      <c r="D2" s="2">
        <v>45104</v>
      </c>
      <c r="G2" s="5"/>
      <c r="H2" s="5"/>
      <c r="I2" s="5"/>
    </row>
    <row r="3" spans="1:13" x14ac:dyDescent="0.3">
      <c r="A3" s="1" t="s">
        <v>336</v>
      </c>
      <c r="C3" s="1"/>
      <c r="D3" s="1" t="s">
        <v>3</v>
      </c>
      <c r="G3" s="5"/>
      <c r="H3" s="5"/>
      <c r="I3" s="5"/>
    </row>
    <row r="4" spans="1:13" x14ac:dyDescent="0.3">
      <c r="A4" s="1" t="s">
        <v>115</v>
      </c>
      <c r="G4" s="5"/>
      <c r="H4" s="5"/>
      <c r="I4" s="5"/>
      <c r="J4" t="s">
        <v>255</v>
      </c>
    </row>
    <row r="5" spans="1:13" ht="15" thickBot="1" x14ac:dyDescent="0.35">
      <c r="A5" s="1" t="s">
        <v>335</v>
      </c>
      <c r="G5" s="58" t="s">
        <v>421</v>
      </c>
      <c r="H5" s="10" t="s">
        <v>340</v>
      </c>
      <c r="I5" s="10" t="s">
        <v>339</v>
      </c>
      <c r="J5" s="4" t="s">
        <v>338</v>
      </c>
      <c r="K5" s="67" t="s">
        <v>420</v>
      </c>
      <c r="L5" s="67" t="s">
        <v>524</v>
      </c>
      <c r="M5" s="67" t="s">
        <v>525</v>
      </c>
    </row>
    <row r="6" spans="1:13" x14ac:dyDescent="0.3">
      <c r="A6" s="1" t="s">
        <v>7</v>
      </c>
      <c r="G6" s="5"/>
      <c r="H6" s="5"/>
      <c r="I6" s="5"/>
    </row>
    <row r="7" spans="1:13" x14ac:dyDescent="0.3">
      <c r="C7" s="1" t="s">
        <v>116</v>
      </c>
      <c r="F7" s="1" t="s">
        <v>117</v>
      </c>
      <c r="G7" s="104">
        <v>310690</v>
      </c>
      <c r="H7" s="5">
        <v>156366</v>
      </c>
      <c r="I7" s="5">
        <v>215000</v>
      </c>
      <c r="J7" s="55">
        <v>200000</v>
      </c>
      <c r="K7" s="69">
        <v>300000</v>
      </c>
    </row>
    <row r="8" spans="1:13" x14ac:dyDescent="0.3">
      <c r="C8" s="1" t="s">
        <v>118</v>
      </c>
      <c r="F8" s="1" t="s">
        <v>119</v>
      </c>
      <c r="G8" s="99">
        <v>32065</v>
      </c>
      <c r="H8" s="5">
        <v>0</v>
      </c>
      <c r="I8" s="5">
        <v>0</v>
      </c>
      <c r="J8" s="27"/>
      <c r="K8" s="71">
        <v>40000</v>
      </c>
    </row>
    <row r="9" spans="1:13" x14ac:dyDescent="0.3">
      <c r="C9" s="1" t="s">
        <v>342</v>
      </c>
      <c r="F9" s="1" t="s">
        <v>343</v>
      </c>
      <c r="G9" s="99">
        <v>66234</v>
      </c>
      <c r="H9" s="5">
        <v>0</v>
      </c>
      <c r="I9" s="5"/>
      <c r="J9" s="27">
        <v>40000</v>
      </c>
      <c r="K9" s="71">
        <v>25000</v>
      </c>
    </row>
    <row r="10" spans="1:13" x14ac:dyDescent="0.3">
      <c r="C10" s="1" t="s">
        <v>36</v>
      </c>
      <c r="F10" s="1" t="s">
        <v>37</v>
      </c>
      <c r="G10" s="99">
        <v>0</v>
      </c>
      <c r="H10" s="5">
        <v>0</v>
      </c>
      <c r="I10" s="5">
        <v>0</v>
      </c>
      <c r="J10" s="55">
        <v>100000</v>
      </c>
      <c r="K10" s="69"/>
    </row>
    <row r="11" spans="1:13" x14ac:dyDescent="0.3">
      <c r="C11" s="1" t="s">
        <v>38</v>
      </c>
      <c r="F11" s="1" t="s">
        <v>39</v>
      </c>
      <c r="G11" s="99">
        <v>0</v>
      </c>
      <c r="H11" s="5">
        <v>0</v>
      </c>
      <c r="I11" s="5">
        <v>0</v>
      </c>
      <c r="J11" s="27"/>
      <c r="K11" s="69"/>
    </row>
    <row r="12" spans="1:13" x14ac:dyDescent="0.3">
      <c r="C12" s="1" t="s">
        <v>42</v>
      </c>
      <c r="F12" s="1" t="s">
        <v>83</v>
      </c>
      <c r="G12" s="99">
        <v>7000</v>
      </c>
      <c r="H12" s="5"/>
      <c r="I12" s="5"/>
      <c r="J12" s="27"/>
      <c r="K12" s="69"/>
    </row>
    <row r="13" spans="1:13" x14ac:dyDescent="0.3">
      <c r="C13" s="1" t="s">
        <v>52</v>
      </c>
      <c r="F13" s="1" t="s">
        <v>53</v>
      </c>
      <c r="G13" s="99">
        <v>0</v>
      </c>
      <c r="H13" s="5">
        <v>0</v>
      </c>
      <c r="I13" s="5">
        <v>0</v>
      </c>
      <c r="J13" s="55">
        <v>0</v>
      </c>
      <c r="K13" s="69"/>
    </row>
    <row r="14" spans="1:13" x14ac:dyDescent="0.3">
      <c r="C14" s="1" t="s">
        <v>414</v>
      </c>
      <c r="F14" s="1" t="s">
        <v>557</v>
      </c>
      <c r="G14" s="99">
        <v>1346</v>
      </c>
      <c r="H14" s="5"/>
      <c r="I14" s="5"/>
      <c r="J14" s="55"/>
      <c r="K14" s="69"/>
    </row>
    <row r="15" spans="1:13" x14ac:dyDescent="0.3">
      <c r="C15" s="1" t="s">
        <v>120</v>
      </c>
      <c r="F15" s="1" t="s">
        <v>121</v>
      </c>
      <c r="G15" s="104">
        <v>0</v>
      </c>
      <c r="H15" s="5">
        <v>74876</v>
      </c>
      <c r="I15" s="5">
        <v>90000</v>
      </c>
      <c r="J15" s="55">
        <v>80000</v>
      </c>
      <c r="K15" s="71">
        <v>30000</v>
      </c>
    </row>
    <row r="16" spans="1:13" x14ac:dyDescent="0.3">
      <c r="C16" s="1" t="s">
        <v>59</v>
      </c>
      <c r="F16" s="1" t="s">
        <v>60</v>
      </c>
      <c r="G16" s="106">
        <v>31500</v>
      </c>
      <c r="H16" s="5">
        <v>43100</v>
      </c>
      <c r="I16" s="5">
        <v>46000</v>
      </c>
      <c r="J16" s="26">
        <v>46000</v>
      </c>
      <c r="K16" s="69">
        <v>35000</v>
      </c>
    </row>
    <row r="17" spans="1:15" x14ac:dyDescent="0.3">
      <c r="B17" s="1" t="s">
        <v>11</v>
      </c>
      <c r="G17" s="101">
        <f>SUM(G7:G16)</f>
        <v>448835</v>
      </c>
      <c r="H17" s="7">
        <f>SUM(H7:H16)</f>
        <v>274342</v>
      </c>
      <c r="I17" s="7">
        <f>SUM(I10:I16)</f>
        <v>136000</v>
      </c>
      <c r="J17" s="116">
        <f>SUM(J7:J16)</f>
        <v>466000</v>
      </c>
      <c r="K17" s="117">
        <f>SUM(K7:K16)</f>
        <v>430000</v>
      </c>
      <c r="L17" s="116">
        <f t="shared" ref="L17:M17" si="0">SUM(L7:L16)</f>
        <v>0</v>
      </c>
      <c r="M17" s="116">
        <f t="shared" si="0"/>
        <v>0</v>
      </c>
    </row>
    <row r="18" spans="1:15" x14ac:dyDescent="0.3">
      <c r="G18" s="99"/>
      <c r="H18" s="5"/>
      <c r="I18" s="5"/>
      <c r="J18" s="24"/>
      <c r="K18" s="69"/>
    </row>
    <row r="19" spans="1:15" x14ac:dyDescent="0.3">
      <c r="A19" s="1" t="s">
        <v>12</v>
      </c>
      <c r="G19" s="99"/>
      <c r="H19" s="5"/>
      <c r="I19" s="5"/>
      <c r="J19" s="24"/>
      <c r="K19" s="69"/>
    </row>
    <row r="20" spans="1:15" x14ac:dyDescent="0.3">
      <c r="A20" s="1"/>
      <c r="C20" s="57">
        <v>4024</v>
      </c>
      <c r="F20" t="s">
        <v>429</v>
      </c>
      <c r="G20" s="104">
        <v>-22374</v>
      </c>
      <c r="H20" s="5"/>
      <c r="I20" s="5"/>
      <c r="J20" s="24"/>
      <c r="K20" s="69">
        <v>-30000</v>
      </c>
      <c r="L20" s="69">
        <v>-27000</v>
      </c>
      <c r="N20" t="s">
        <v>491</v>
      </c>
    </row>
    <row r="21" spans="1:15" x14ac:dyDescent="0.3">
      <c r="A21" s="1"/>
      <c r="C21" s="57">
        <v>4027</v>
      </c>
      <c r="F21" t="s">
        <v>430</v>
      </c>
      <c r="G21" s="104">
        <v>-37000</v>
      </c>
      <c r="H21" s="5"/>
      <c r="I21" s="5"/>
      <c r="J21" s="24"/>
      <c r="K21" s="69">
        <v>-30000</v>
      </c>
      <c r="N21" t="s">
        <v>597</v>
      </c>
    </row>
    <row r="22" spans="1:15" x14ac:dyDescent="0.3">
      <c r="C22" s="1" t="s">
        <v>122</v>
      </c>
      <c r="F22" s="1" t="s">
        <v>123</v>
      </c>
      <c r="G22" s="99">
        <v>0</v>
      </c>
      <c r="H22" s="5">
        <v>0</v>
      </c>
      <c r="I22" s="5">
        <v>-1000</v>
      </c>
      <c r="J22" s="27">
        <v>0</v>
      </c>
      <c r="K22" s="69"/>
    </row>
    <row r="23" spans="1:15" x14ac:dyDescent="0.3">
      <c r="C23" s="1" t="s">
        <v>124</v>
      </c>
      <c r="F23" s="1" t="s">
        <v>125</v>
      </c>
      <c r="G23" s="99">
        <v>-71300</v>
      </c>
      <c r="H23" s="5">
        <v>-68907</v>
      </c>
      <c r="I23" s="5">
        <v>-80000</v>
      </c>
      <c r="J23" s="27">
        <v>-70000</v>
      </c>
      <c r="K23" s="71">
        <v>-75000</v>
      </c>
    </row>
    <row r="24" spans="1:15" x14ac:dyDescent="0.3">
      <c r="C24" s="1" t="s">
        <v>126</v>
      </c>
      <c r="F24" s="1" t="s">
        <v>127</v>
      </c>
      <c r="G24" s="104">
        <v>-58171</v>
      </c>
      <c r="H24" s="5">
        <v>-18839</v>
      </c>
      <c r="I24" s="5">
        <v>-15000</v>
      </c>
      <c r="J24" s="27">
        <v>-25000</v>
      </c>
      <c r="K24" s="69">
        <v>-50000</v>
      </c>
    </row>
    <row r="25" spans="1:15" x14ac:dyDescent="0.3">
      <c r="C25" s="1" t="s">
        <v>14</v>
      </c>
      <c r="F25" s="1" t="s">
        <v>15</v>
      </c>
      <c r="G25" s="99">
        <v>-111764</v>
      </c>
      <c r="H25" s="5">
        <v>-62716</v>
      </c>
      <c r="I25" s="5">
        <v>-180000</v>
      </c>
      <c r="J25" s="27">
        <v>-150000</v>
      </c>
      <c r="K25" s="71">
        <v>-90000</v>
      </c>
    </row>
    <row r="26" spans="1:15" x14ac:dyDescent="0.3">
      <c r="C26" s="1" t="s">
        <v>128</v>
      </c>
      <c r="F26" s="1" t="s">
        <v>129</v>
      </c>
      <c r="G26" s="104">
        <v>-191196</v>
      </c>
      <c r="H26" s="5">
        <v>-146319</v>
      </c>
      <c r="I26" s="5">
        <v>-170000</v>
      </c>
      <c r="J26" s="55">
        <v>-120000</v>
      </c>
      <c r="K26" s="71">
        <v>-175000</v>
      </c>
    </row>
    <row r="27" spans="1:15" x14ac:dyDescent="0.3">
      <c r="C27" s="1" t="s">
        <v>180</v>
      </c>
      <c r="F27" s="1" t="s">
        <v>538</v>
      </c>
      <c r="G27" s="99">
        <v>-39695</v>
      </c>
      <c r="H27" s="5"/>
      <c r="I27" s="5"/>
      <c r="J27" s="55">
        <v>-40000</v>
      </c>
      <c r="K27" s="71">
        <v>-40000</v>
      </c>
    </row>
    <row r="28" spans="1:15" x14ac:dyDescent="0.3">
      <c r="C28" s="1" t="s">
        <v>130</v>
      </c>
      <c r="F28" s="1" t="s">
        <v>131</v>
      </c>
      <c r="G28" s="99">
        <v>-9000</v>
      </c>
      <c r="H28" s="5">
        <v>-12050</v>
      </c>
      <c r="I28" s="5">
        <v>-7500</v>
      </c>
      <c r="J28" s="27">
        <v>0</v>
      </c>
      <c r="K28" s="71">
        <v>-9000</v>
      </c>
    </row>
    <row r="29" spans="1:15" x14ac:dyDescent="0.3">
      <c r="C29" s="1" t="s">
        <v>132</v>
      </c>
      <c r="F29" s="1" t="s">
        <v>133</v>
      </c>
      <c r="G29" s="105">
        <v>-148975</v>
      </c>
      <c r="H29" s="5">
        <v>-107845</v>
      </c>
      <c r="I29" s="5">
        <v>-50000</v>
      </c>
      <c r="J29" s="27">
        <v>-50000</v>
      </c>
      <c r="K29" s="69">
        <v>-60000</v>
      </c>
    </row>
    <row r="30" spans="1:15" x14ac:dyDescent="0.3">
      <c r="C30" s="1" t="s">
        <v>134</v>
      </c>
      <c r="F30" s="1" t="s">
        <v>135</v>
      </c>
      <c r="G30" s="104">
        <v>-7000</v>
      </c>
      <c r="H30" s="5">
        <v>-3000</v>
      </c>
      <c r="I30" s="5">
        <v>-50000</v>
      </c>
      <c r="J30" s="27">
        <v>-70000</v>
      </c>
      <c r="K30" s="71">
        <v>-7000</v>
      </c>
      <c r="O30" t="s">
        <v>596</v>
      </c>
    </row>
    <row r="31" spans="1:15" x14ac:dyDescent="0.3">
      <c r="C31" s="1" t="s">
        <v>136</v>
      </c>
      <c r="F31" s="1" t="s">
        <v>137</v>
      </c>
      <c r="G31" s="99">
        <v>0</v>
      </c>
      <c r="H31" s="5">
        <v>-41897</v>
      </c>
      <c r="I31" s="5">
        <v>-5000</v>
      </c>
      <c r="J31" s="27">
        <v>0</v>
      </c>
      <c r="K31" s="69"/>
    </row>
    <row r="32" spans="1:15" x14ac:dyDescent="0.3">
      <c r="C32" s="1" t="s">
        <v>182</v>
      </c>
      <c r="F32" s="1" t="s">
        <v>431</v>
      </c>
      <c r="G32" s="99">
        <v>-10687</v>
      </c>
      <c r="H32" s="5"/>
      <c r="I32" s="5"/>
      <c r="J32" s="27"/>
      <c r="K32" s="71">
        <v>-12000</v>
      </c>
    </row>
    <row r="33" spans="3:14" x14ac:dyDescent="0.3">
      <c r="C33" s="1" t="s">
        <v>138</v>
      </c>
      <c r="F33" s="1" t="s">
        <v>139</v>
      </c>
      <c r="G33" s="99">
        <v>-177523</v>
      </c>
      <c r="H33" s="5">
        <v>-153785</v>
      </c>
      <c r="I33" s="5">
        <v>-170000</v>
      </c>
      <c r="J33" s="27">
        <v>-150000</v>
      </c>
      <c r="K33" s="71">
        <v>-160000</v>
      </c>
    </row>
    <row r="34" spans="3:14" x14ac:dyDescent="0.3">
      <c r="C34" s="1" t="s">
        <v>68</v>
      </c>
      <c r="F34" s="1" t="s">
        <v>569</v>
      </c>
      <c r="G34" s="104">
        <v>-5000</v>
      </c>
      <c r="H34" s="5"/>
      <c r="I34" s="5"/>
      <c r="J34" s="27"/>
      <c r="K34" s="71"/>
      <c r="N34" t="s">
        <v>585</v>
      </c>
    </row>
    <row r="35" spans="3:14" x14ac:dyDescent="0.3">
      <c r="C35" s="1" t="s">
        <v>70</v>
      </c>
      <c r="F35" s="1" t="s">
        <v>432</v>
      </c>
      <c r="G35" s="104">
        <v>-14805</v>
      </c>
      <c r="H35" s="5"/>
      <c r="I35" s="5"/>
      <c r="J35" s="27"/>
      <c r="K35" s="69"/>
      <c r="N35" t="s">
        <v>491</v>
      </c>
    </row>
    <row r="36" spans="3:14" x14ac:dyDescent="0.3">
      <c r="C36" s="1" t="s">
        <v>82</v>
      </c>
      <c r="F36" s="1" t="s">
        <v>600</v>
      </c>
      <c r="G36" s="104"/>
      <c r="H36" s="5"/>
      <c r="I36" s="5"/>
      <c r="J36" s="27"/>
      <c r="K36" s="69">
        <v>-6200</v>
      </c>
    </row>
    <row r="37" spans="3:14" x14ac:dyDescent="0.3">
      <c r="C37" s="1" t="s">
        <v>433</v>
      </c>
      <c r="F37" s="1" t="s">
        <v>434</v>
      </c>
      <c r="G37" s="99">
        <v>-11500</v>
      </c>
      <c r="H37" s="5"/>
      <c r="I37" s="5"/>
      <c r="J37" s="27"/>
      <c r="K37" s="69">
        <v>-12000</v>
      </c>
    </row>
    <row r="38" spans="3:14" x14ac:dyDescent="0.3">
      <c r="C38" s="1" t="s">
        <v>140</v>
      </c>
      <c r="F38" s="1" t="s">
        <v>141</v>
      </c>
      <c r="G38" s="99">
        <v>0</v>
      </c>
      <c r="H38" s="5">
        <v>-1000</v>
      </c>
      <c r="I38" s="5">
        <v>0</v>
      </c>
      <c r="J38" s="55">
        <v>0</v>
      </c>
      <c r="K38" s="69"/>
    </row>
    <row r="39" spans="3:14" x14ac:dyDescent="0.3">
      <c r="C39" s="1" t="s">
        <v>435</v>
      </c>
      <c r="F39" s="1" t="s">
        <v>436</v>
      </c>
      <c r="G39" s="104">
        <v>-19701</v>
      </c>
      <c r="H39" s="5"/>
      <c r="I39" s="5"/>
      <c r="J39" s="55"/>
      <c r="K39" s="69">
        <v>-20000</v>
      </c>
    </row>
    <row r="40" spans="3:14" x14ac:dyDescent="0.3">
      <c r="C40" s="1" t="s">
        <v>437</v>
      </c>
      <c r="F40" s="1" t="s">
        <v>438</v>
      </c>
      <c r="G40" s="99">
        <v>-8450</v>
      </c>
      <c r="H40" s="5"/>
      <c r="I40" s="5"/>
      <c r="J40" s="55"/>
      <c r="K40" s="69">
        <v>-10000</v>
      </c>
    </row>
    <row r="41" spans="3:14" x14ac:dyDescent="0.3">
      <c r="C41" s="1" t="s">
        <v>142</v>
      </c>
      <c r="F41" s="1" t="s">
        <v>143</v>
      </c>
      <c r="G41" s="99">
        <v>0</v>
      </c>
      <c r="H41" s="5">
        <v>0</v>
      </c>
      <c r="I41" s="5">
        <v>0</v>
      </c>
      <c r="J41" s="27">
        <v>0</v>
      </c>
      <c r="K41" s="69"/>
    </row>
    <row r="42" spans="3:14" x14ac:dyDescent="0.3">
      <c r="C42" s="1" t="s">
        <v>144</v>
      </c>
      <c r="F42" s="1" t="s">
        <v>145</v>
      </c>
      <c r="G42" s="99">
        <v>-4500</v>
      </c>
      <c r="H42" s="5">
        <v>-10000</v>
      </c>
      <c r="I42" s="5">
        <v>-10000</v>
      </c>
      <c r="J42" s="27">
        <v>-10000</v>
      </c>
      <c r="K42" s="71">
        <v>-5000</v>
      </c>
    </row>
    <row r="43" spans="3:14" x14ac:dyDescent="0.3">
      <c r="C43" s="1" t="s">
        <v>16</v>
      </c>
      <c r="F43" s="1" t="s">
        <v>17</v>
      </c>
      <c r="G43" s="104">
        <v>-524</v>
      </c>
      <c r="H43" s="5">
        <v>-21318</v>
      </c>
      <c r="I43" s="5">
        <v>-20000</v>
      </c>
      <c r="J43" s="27">
        <v>-12000</v>
      </c>
      <c r="K43" s="69"/>
    </row>
    <row r="44" spans="3:14" x14ac:dyDescent="0.3">
      <c r="C44" s="1" t="s">
        <v>466</v>
      </c>
      <c r="F44" s="1" t="s">
        <v>583</v>
      </c>
      <c r="G44" s="104">
        <v>-1750</v>
      </c>
      <c r="H44" s="5"/>
      <c r="I44" s="5"/>
      <c r="J44" s="27"/>
      <c r="K44" s="69"/>
    </row>
    <row r="45" spans="3:14" x14ac:dyDescent="0.3">
      <c r="C45" s="68" t="s">
        <v>492</v>
      </c>
      <c r="D45" s="17"/>
      <c r="E45" s="17"/>
      <c r="F45" s="68" t="s">
        <v>506</v>
      </c>
      <c r="G45" s="104">
        <v>-2800</v>
      </c>
      <c r="H45" s="56"/>
      <c r="I45" s="56"/>
      <c r="J45" s="55"/>
      <c r="K45" s="69"/>
      <c r="N45" t="s">
        <v>491</v>
      </c>
    </row>
    <row r="46" spans="3:14" x14ac:dyDescent="0.3">
      <c r="C46" s="68" t="s">
        <v>212</v>
      </c>
      <c r="D46" s="17"/>
      <c r="E46" s="17"/>
      <c r="F46" s="68" t="s">
        <v>563</v>
      </c>
      <c r="G46" s="104">
        <v>0</v>
      </c>
      <c r="H46" s="56"/>
      <c r="I46" s="56"/>
      <c r="J46" s="55"/>
      <c r="K46" s="69"/>
      <c r="N46" t="s">
        <v>491</v>
      </c>
    </row>
    <row r="47" spans="3:14" x14ac:dyDescent="0.3">
      <c r="C47" s="1" t="s">
        <v>146</v>
      </c>
      <c r="F47" s="1" t="s">
        <v>147</v>
      </c>
      <c r="G47" s="99">
        <v>0</v>
      </c>
      <c r="H47" s="5">
        <v>-2100</v>
      </c>
      <c r="I47" s="5">
        <v>0</v>
      </c>
      <c r="J47" s="27">
        <v>0</v>
      </c>
      <c r="K47" s="69"/>
    </row>
    <row r="48" spans="3:14" x14ac:dyDescent="0.3">
      <c r="C48" s="1" t="s">
        <v>258</v>
      </c>
      <c r="G48" s="101">
        <f>SUM(G20:G47)</f>
        <v>-953715</v>
      </c>
      <c r="H48" s="7">
        <f>SUM(H22:H47)</f>
        <v>-649776</v>
      </c>
      <c r="I48" s="7">
        <f>SUM(I22:I47)</f>
        <v>-758500</v>
      </c>
      <c r="J48" s="27">
        <f>SUM(J22:J47)</f>
        <v>-697000</v>
      </c>
      <c r="K48" s="70">
        <f>SUM(K20:K47)</f>
        <v>-791200</v>
      </c>
      <c r="L48" s="45">
        <f>SUM(L20:L47)</f>
        <v>-27000</v>
      </c>
    </row>
    <row r="49" spans="2:14" x14ac:dyDescent="0.3">
      <c r="G49" s="99"/>
      <c r="H49" s="5"/>
      <c r="I49" s="5"/>
      <c r="J49" s="24"/>
      <c r="K49" s="69"/>
    </row>
    <row r="50" spans="2:14" x14ac:dyDescent="0.3">
      <c r="B50" s="1" t="s">
        <v>91</v>
      </c>
      <c r="G50" s="99"/>
      <c r="H50" s="5"/>
      <c r="I50" s="5"/>
      <c r="J50" s="24"/>
      <c r="K50" s="69"/>
    </row>
    <row r="51" spans="2:14" x14ac:dyDescent="0.3">
      <c r="C51" s="1" t="s">
        <v>92</v>
      </c>
      <c r="F51" s="1" t="s">
        <v>93</v>
      </c>
      <c r="G51" s="99">
        <v>0</v>
      </c>
      <c r="H51" s="5">
        <v>-327</v>
      </c>
      <c r="I51" s="5">
        <v>0</v>
      </c>
      <c r="J51" s="24">
        <v>-200</v>
      </c>
      <c r="K51" s="69"/>
    </row>
    <row r="52" spans="2:14" x14ac:dyDescent="0.3">
      <c r="C52" s="1" t="s">
        <v>148</v>
      </c>
      <c r="F52" s="1" t="s">
        <v>149</v>
      </c>
      <c r="G52" s="99">
        <v>0</v>
      </c>
      <c r="H52" s="5">
        <v>0</v>
      </c>
      <c r="I52" s="5">
        <v>0</v>
      </c>
      <c r="J52" s="24">
        <v>-300</v>
      </c>
      <c r="K52" s="69"/>
    </row>
    <row r="53" spans="2:14" x14ac:dyDescent="0.3">
      <c r="C53" s="1" t="s">
        <v>344</v>
      </c>
      <c r="F53" s="1" t="s">
        <v>345</v>
      </c>
      <c r="G53" s="99">
        <v>-2613</v>
      </c>
      <c r="H53" s="5">
        <v>0</v>
      </c>
      <c r="I53" s="5">
        <v>0</v>
      </c>
      <c r="J53" s="24">
        <v>0</v>
      </c>
      <c r="K53" s="69"/>
    </row>
    <row r="54" spans="2:14" x14ac:dyDescent="0.3">
      <c r="C54" s="1" t="s">
        <v>150</v>
      </c>
      <c r="F54" s="1" t="s">
        <v>151</v>
      </c>
      <c r="G54" s="106">
        <v>2137</v>
      </c>
      <c r="H54" s="5">
        <v>-13850</v>
      </c>
      <c r="I54" s="5">
        <v>-15000</v>
      </c>
      <c r="J54" s="27">
        <v>0</v>
      </c>
      <c r="K54" s="69">
        <v>0</v>
      </c>
      <c r="L54">
        <v>0</v>
      </c>
    </row>
    <row r="55" spans="2:14" x14ac:dyDescent="0.3">
      <c r="C55" s="1" t="s">
        <v>152</v>
      </c>
      <c r="F55" s="1" t="s">
        <v>153</v>
      </c>
      <c r="G55" s="99">
        <v>-540</v>
      </c>
      <c r="H55" s="5">
        <v>-8831</v>
      </c>
      <c r="I55" s="5">
        <v>-6000</v>
      </c>
      <c r="J55" s="27">
        <v>0</v>
      </c>
      <c r="K55" s="71">
        <v>0</v>
      </c>
      <c r="L55" s="5">
        <v>0</v>
      </c>
    </row>
    <row r="56" spans="2:14" x14ac:dyDescent="0.3">
      <c r="C56" s="1" t="s">
        <v>94</v>
      </c>
      <c r="F56" s="1" t="s">
        <v>439</v>
      </c>
      <c r="G56" s="106">
        <v>-7500</v>
      </c>
      <c r="H56" s="5"/>
      <c r="I56" s="5"/>
      <c r="J56" s="27"/>
      <c r="K56" s="69">
        <v>-5000</v>
      </c>
      <c r="N56" t="s">
        <v>586</v>
      </c>
    </row>
    <row r="57" spans="2:14" x14ac:dyDescent="0.3">
      <c r="C57" s="1" t="s">
        <v>154</v>
      </c>
      <c r="F57" s="1" t="s">
        <v>155</v>
      </c>
      <c r="G57" s="99">
        <v>0</v>
      </c>
      <c r="H57" s="5">
        <v>-306</v>
      </c>
      <c r="I57" s="5">
        <v>0</v>
      </c>
      <c r="J57" s="27">
        <v>0</v>
      </c>
      <c r="K57" s="69"/>
    </row>
    <row r="58" spans="2:14" x14ac:dyDescent="0.3">
      <c r="C58" s="1" t="s">
        <v>98</v>
      </c>
      <c r="F58" s="1" t="s">
        <v>99</v>
      </c>
      <c r="G58" s="99">
        <v>0</v>
      </c>
      <c r="H58" s="5">
        <v>-8791</v>
      </c>
      <c r="I58" s="5">
        <v>-10000</v>
      </c>
      <c r="J58" s="27">
        <v>-3000</v>
      </c>
      <c r="K58" s="69"/>
    </row>
    <row r="59" spans="2:14" x14ac:dyDescent="0.3">
      <c r="C59" s="1" t="s">
        <v>238</v>
      </c>
      <c r="F59" s="1" t="s">
        <v>346</v>
      </c>
      <c r="G59" s="104">
        <v>-700</v>
      </c>
      <c r="H59" s="5">
        <v>0</v>
      </c>
      <c r="I59" s="5">
        <v>0</v>
      </c>
      <c r="J59" s="55">
        <v>0</v>
      </c>
      <c r="K59" s="69">
        <v>0</v>
      </c>
      <c r="N59" t="s">
        <v>542</v>
      </c>
    </row>
    <row r="60" spans="2:14" x14ac:dyDescent="0.3">
      <c r="C60" s="1" t="s">
        <v>240</v>
      </c>
      <c r="F60" s="1" t="s">
        <v>377</v>
      </c>
      <c r="G60" s="99">
        <v>-7.5</v>
      </c>
      <c r="H60" s="5"/>
      <c r="I60" s="5"/>
      <c r="J60" s="55"/>
      <c r="K60" s="69"/>
    </row>
    <row r="61" spans="2:14" x14ac:dyDescent="0.3">
      <c r="C61" s="1" t="s">
        <v>104</v>
      </c>
      <c r="G61" s="101">
        <f>SUM(G51:G60)</f>
        <v>-9223.5</v>
      </c>
      <c r="H61" s="7">
        <f>SUM(H51:H59)</f>
        <v>-32105</v>
      </c>
      <c r="I61" s="7">
        <f>SUM(I51:I59)</f>
        <v>-31000</v>
      </c>
      <c r="J61" s="51">
        <f>SUM(J51:J59)</f>
        <v>-3500</v>
      </c>
      <c r="K61" s="95">
        <f>SUM(K51:K59)</f>
        <v>-5000</v>
      </c>
    </row>
    <row r="62" spans="2:14" x14ac:dyDescent="0.3">
      <c r="G62" s="99"/>
      <c r="H62" s="5"/>
      <c r="I62" s="5"/>
      <c r="J62" s="24"/>
      <c r="K62" s="69"/>
    </row>
    <row r="63" spans="2:14" x14ac:dyDescent="0.3">
      <c r="B63" s="1" t="s">
        <v>20</v>
      </c>
      <c r="G63" s="99"/>
      <c r="H63" s="5"/>
      <c r="I63" s="5"/>
      <c r="J63" s="24"/>
      <c r="K63" s="69"/>
    </row>
    <row r="64" spans="2:14" x14ac:dyDescent="0.3">
      <c r="C64" s="1" t="s">
        <v>156</v>
      </c>
      <c r="F64" s="1" t="s">
        <v>157</v>
      </c>
      <c r="G64" s="99">
        <v>-1108323</v>
      </c>
      <c r="H64" s="5">
        <v>-1583045</v>
      </c>
      <c r="I64" s="5">
        <v>-1621000</v>
      </c>
      <c r="J64" s="27">
        <v>-1614000</v>
      </c>
      <c r="K64" s="71"/>
      <c r="L64" s="5"/>
      <c r="N64" t="s">
        <v>495</v>
      </c>
    </row>
    <row r="65" spans="3:15" x14ac:dyDescent="0.3">
      <c r="C65" s="1" t="s">
        <v>21</v>
      </c>
      <c r="F65" s="1" t="s">
        <v>373</v>
      </c>
      <c r="G65" s="99">
        <v>-329000</v>
      </c>
      <c r="H65" s="5"/>
      <c r="I65" s="5"/>
      <c r="J65" s="27"/>
      <c r="K65" s="69">
        <v>-348000</v>
      </c>
      <c r="N65" t="s">
        <v>496</v>
      </c>
    </row>
    <row r="66" spans="3:15" x14ac:dyDescent="0.3">
      <c r="C66" s="1" t="s">
        <v>158</v>
      </c>
      <c r="F66" s="1" t="s">
        <v>159</v>
      </c>
      <c r="G66" s="99">
        <v>0</v>
      </c>
      <c r="H66" s="5">
        <v>-36500</v>
      </c>
      <c r="I66" s="5">
        <v>-36000</v>
      </c>
      <c r="J66" s="27">
        <v>0</v>
      </c>
      <c r="K66" s="69"/>
    </row>
    <row r="67" spans="3:15" x14ac:dyDescent="0.3">
      <c r="C67" s="1" t="s">
        <v>23</v>
      </c>
      <c r="F67" s="1" t="s">
        <v>24</v>
      </c>
      <c r="G67" s="99">
        <v>0</v>
      </c>
      <c r="H67" s="5">
        <v>-17700</v>
      </c>
      <c r="I67" s="5">
        <v>-20000</v>
      </c>
      <c r="J67" s="27">
        <v>0</v>
      </c>
      <c r="K67" s="69"/>
    </row>
    <row r="68" spans="3:15" x14ac:dyDescent="0.3">
      <c r="C68" s="1" t="s">
        <v>347</v>
      </c>
      <c r="F68" s="1" t="s">
        <v>348</v>
      </c>
      <c r="G68" s="99">
        <v>-4000</v>
      </c>
      <c r="H68" s="5">
        <v>0</v>
      </c>
      <c r="I68" s="5">
        <v>0</v>
      </c>
      <c r="J68" s="27">
        <v>0</v>
      </c>
      <c r="K68" s="69"/>
    </row>
    <row r="69" spans="3:15" x14ac:dyDescent="0.3">
      <c r="C69" s="1" t="s">
        <v>25</v>
      </c>
      <c r="F69" s="1" t="s">
        <v>26</v>
      </c>
      <c r="G69" s="99">
        <v>-443764</v>
      </c>
      <c r="H69" s="5">
        <v>-416000</v>
      </c>
      <c r="I69" s="5">
        <v>-414000</v>
      </c>
      <c r="J69" s="27">
        <v>-414000</v>
      </c>
      <c r="K69" s="71">
        <v>-1837200</v>
      </c>
      <c r="L69" s="5">
        <v>-834000</v>
      </c>
      <c r="M69" s="5">
        <v>-265000</v>
      </c>
      <c r="N69" t="s">
        <v>497</v>
      </c>
    </row>
    <row r="70" spans="3:15" x14ac:dyDescent="0.3">
      <c r="C70" s="1" t="s">
        <v>105</v>
      </c>
      <c r="F70" s="1" t="s">
        <v>106</v>
      </c>
      <c r="G70" s="99">
        <v>0</v>
      </c>
      <c r="H70" s="5">
        <v>0</v>
      </c>
      <c r="I70" s="5">
        <v>0</v>
      </c>
      <c r="J70" s="27">
        <v>0</v>
      </c>
      <c r="K70" s="69"/>
    </row>
    <row r="71" spans="3:15" x14ac:dyDescent="0.3">
      <c r="C71" s="1" t="s">
        <v>349</v>
      </c>
      <c r="F71" s="1" t="s">
        <v>106</v>
      </c>
      <c r="G71" s="104">
        <v>29816</v>
      </c>
      <c r="H71" s="5">
        <v>0</v>
      </c>
      <c r="I71" s="5">
        <v>0</v>
      </c>
      <c r="J71" s="27">
        <v>0</v>
      </c>
      <c r="K71" s="69"/>
      <c r="N71" t="s">
        <v>498</v>
      </c>
      <c r="O71" t="s">
        <v>605</v>
      </c>
    </row>
    <row r="72" spans="3:15" x14ac:dyDescent="0.3">
      <c r="C72" s="1" t="s">
        <v>160</v>
      </c>
      <c r="F72" s="1" t="s">
        <v>161</v>
      </c>
      <c r="G72" s="99">
        <v>-35349</v>
      </c>
      <c r="H72" s="5">
        <v>-3453</v>
      </c>
      <c r="I72" s="5">
        <v>-5000</v>
      </c>
      <c r="J72" s="27">
        <v>-6000</v>
      </c>
      <c r="K72" s="71">
        <v>-25000</v>
      </c>
    </row>
    <row r="73" spans="3:15" x14ac:dyDescent="0.3">
      <c r="C73" s="1" t="s">
        <v>162</v>
      </c>
      <c r="F73" s="1" t="s">
        <v>285</v>
      </c>
      <c r="G73" s="99">
        <v>-4701</v>
      </c>
      <c r="H73" s="5">
        <v>-55011</v>
      </c>
      <c r="I73" s="5">
        <v>-60000</v>
      </c>
      <c r="J73" s="27">
        <v>-50000</v>
      </c>
      <c r="K73" s="71">
        <v>-5000</v>
      </c>
    </row>
    <row r="74" spans="3:15" x14ac:dyDescent="0.3">
      <c r="C74" s="1" t="s">
        <v>359</v>
      </c>
      <c r="F74" s="1" t="s">
        <v>440</v>
      </c>
      <c r="G74" s="99">
        <v>-7897</v>
      </c>
      <c r="H74" s="5"/>
      <c r="I74" s="5"/>
      <c r="J74" s="27"/>
      <c r="K74" s="69"/>
    </row>
    <row r="75" spans="3:15" x14ac:dyDescent="0.3">
      <c r="C75" s="1" t="s">
        <v>107</v>
      </c>
      <c r="F75" s="1" t="s">
        <v>323</v>
      </c>
      <c r="G75" s="104">
        <v>-470618</v>
      </c>
      <c r="H75" s="56">
        <v>-558889</v>
      </c>
      <c r="I75" s="56">
        <v>-651000</v>
      </c>
      <c r="J75" s="55">
        <v>-626000</v>
      </c>
      <c r="K75" s="92">
        <v>-425000</v>
      </c>
      <c r="L75" s="17"/>
      <c r="M75" s="17"/>
      <c r="N75" s="17" t="s">
        <v>571</v>
      </c>
    </row>
    <row r="76" spans="3:15" x14ac:dyDescent="0.3">
      <c r="C76" s="1" t="s">
        <v>111</v>
      </c>
      <c r="F76" s="1" t="s">
        <v>112</v>
      </c>
      <c r="G76" s="99">
        <v>-11000</v>
      </c>
      <c r="H76" s="5">
        <v>-5500</v>
      </c>
      <c r="I76" s="5">
        <v>0</v>
      </c>
      <c r="J76" s="27">
        <v>-20000</v>
      </c>
      <c r="K76" s="71">
        <v>-10000</v>
      </c>
    </row>
    <row r="77" spans="3:15" x14ac:dyDescent="0.3">
      <c r="C77" s="1" t="s">
        <v>164</v>
      </c>
      <c r="F77" s="1" t="s">
        <v>165</v>
      </c>
      <c r="G77" s="99">
        <v>-16448</v>
      </c>
      <c r="H77" s="5">
        <v>-38763</v>
      </c>
      <c r="I77" s="5">
        <v>-40000</v>
      </c>
      <c r="J77" s="27">
        <v>-30000</v>
      </c>
      <c r="K77" s="71">
        <v>-15000</v>
      </c>
      <c r="L77" s="5">
        <v>-15000</v>
      </c>
    </row>
    <row r="78" spans="3:15" x14ac:dyDescent="0.3">
      <c r="C78" s="1" t="s">
        <v>166</v>
      </c>
      <c r="F78" s="1" t="s">
        <v>167</v>
      </c>
      <c r="G78" s="99">
        <v>0</v>
      </c>
      <c r="H78" s="5">
        <v>0</v>
      </c>
      <c r="I78" s="5">
        <v>0</v>
      </c>
      <c r="J78" s="24">
        <v>0</v>
      </c>
      <c r="K78" s="69"/>
    </row>
    <row r="79" spans="3:15" x14ac:dyDescent="0.3">
      <c r="C79" s="1" t="s">
        <v>168</v>
      </c>
      <c r="F79" s="1" t="s">
        <v>169</v>
      </c>
      <c r="G79" s="99">
        <v>0</v>
      </c>
      <c r="H79" s="5">
        <v>-317</v>
      </c>
      <c r="I79" s="5">
        <v>0</v>
      </c>
      <c r="J79" s="24">
        <v>0</v>
      </c>
      <c r="K79" s="69"/>
    </row>
    <row r="80" spans="3:15" x14ac:dyDescent="0.3">
      <c r="C80" s="1" t="s">
        <v>27</v>
      </c>
      <c r="G80" s="101">
        <f t="shared" ref="G80:M80" si="1">SUM(G64:G79)</f>
        <v>-2401284</v>
      </c>
      <c r="H80" s="7">
        <f t="shared" si="1"/>
        <v>-2715178</v>
      </c>
      <c r="I80" s="7">
        <f t="shared" si="1"/>
        <v>-2847000</v>
      </c>
      <c r="J80" s="27">
        <f t="shared" si="1"/>
        <v>-2760000</v>
      </c>
      <c r="K80" s="70">
        <f t="shared" si="1"/>
        <v>-2665200</v>
      </c>
      <c r="L80" s="45">
        <f t="shared" si="1"/>
        <v>-849000</v>
      </c>
      <c r="M80" s="45">
        <f t="shared" si="1"/>
        <v>-265000</v>
      </c>
    </row>
    <row r="81" spans="1:13" x14ac:dyDescent="0.3">
      <c r="G81" s="99"/>
      <c r="H81" s="5"/>
      <c r="I81" s="5"/>
      <c r="J81" s="24"/>
      <c r="K81" s="69"/>
    </row>
    <row r="82" spans="1:13" x14ac:dyDescent="0.3">
      <c r="B82" s="1" t="s">
        <v>28</v>
      </c>
      <c r="G82" s="99">
        <f>SUM(G48+G61+G80)</f>
        <v>-3364222.5</v>
      </c>
      <c r="H82" s="5">
        <f>SUM(H48+H61+H80)</f>
        <v>-3397059</v>
      </c>
      <c r="I82" s="5">
        <f>SUM(I48+I61+I80)</f>
        <v>-3636500</v>
      </c>
      <c r="J82" s="29">
        <f>+J80+J61+J48</f>
        <v>-3460500</v>
      </c>
      <c r="K82" s="69">
        <f>SUM(K80+K61+K48)</f>
        <v>-3461400</v>
      </c>
      <c r="L82" s="25">
        <f>SUM(L80+L61+L48)</f>
        <v>-876000</v>
      </c>
      <c r="M82" s="25">
        <f>SUM(M80+M61+M48)</f>
        <v>-265000</v>
      </c>
    </row>
    <row r="83" spans="1:13" x14ac:dyDescent="0.3">
      <c r="G83" s="99"/>
      <c r="H83" s="5"/>
      <c r="I83" s="5"/>
      <c r="J83" s="24"/>
      <c r="K83" s="69"/>
    </row>
    <row r="84" spans="1:13" x14ac:dyDescent="0.3">
      <c r="B84" s="1" t="s">
        <v>171</v>
      </c>
      <c r="F84" s="1" t="s">
        <v>172</v>
      </c>
      <c r="G84" s="99">
        <v>0</v>
      </c>
      <c r="H84" s="5">
        <v>-10400</v>
      </c>
      <c r="I84" s="5">
        <v>-10400</v>
      </c>
      <c r="J84" s="52">
        <v>0</v>
      </c>
      <c r="K84" s="69"/>
    </row>
    <row r="85" spans="1:13" x14ac:dyDescent="0.3">
      <c r="G85" s="100"/>
      <c r="H85" s="9"/>
      <c r="I85" s="9"/>
      <c r="K85" s="69"/>
    </row>
    <row r="86" spans="1:13" x14ac:dyDescent="0.3">
      <c r="A86" s="1" t="s">
        <v>30</v>
      </c>
      <c r="G86" s="101">
        <f>SUM(G17+G82+G84)</f>
        <v>-2915387.5</v>
      </c>
      <c r="H86" s="7">
        <f>SUM(H17+H82+H84)</f>
        <v>-3133117</v>
      </c>
      <c r="I86" s="7">
        <f>SUM(I17+I82+I84)</f>
        <v>-3510900</v>
      </c>
      <c r="J86" s="19">
        <f>+J84+J82+J17</f>
        <v>-2994500</v>
      </c>
      <c r="K86" s="69">
        <f>SUM(K17+K82+K84)</f>
        <v>-3031400</v>
      </c>
      <c r="L86" s="25">
        <f>SUM(L17+L82+L84)</f>
        <v>-876000</v>
      </c>
      <c r="M86" s="25">
        <f>SUM(M17+M82+M84)</f>
        <v>-265000</v>
      </c>
    </row>
  </sheetData>
  <pageMargins left="0.7" right="0.7" top="0.75" bottom="0.75" header="0.3" footer="0.3"/>
  <pageSetup paperSize="9" scale="83" orientation="portrait" r:id="rId1"/>
  <headerFooter>
    <oddFooter>&amp;C_x000D_&amp;1#&amp;"Noto IKEA Latin"&amp;8&amp;K5A5A5A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C8C4-F791-4C42-AD16-0D4B394C006D}">
  <dimension ref="A1:N68"/>
  <sheetViews>
    <sheetView topLeftCell="A37" zoomScaleNormal="100" workbookViewId="0">
      <selection activeCell="K21" sqref="K21"/>
    </sheetView>
  </sheetViews>
  <sheetFormatPr defaultRowHeight="14.4" x14ac:dyDescent="0.3"/>
  <cols>
    <col min="1" max="1" width="1.5546875" customWidth="1"/>
    <col min="2" max="2" width="0.5546875" customWidth="1"/>
    <col min="3" max="3" width="6.44140625" customWidth="1"/>
    <col min="4" max="4" width="10.44140625" hidden="1" customWidth="1"/>
    <col min="5" max="5" width="0" hidden="1" customWidth="1"/>
    <col min="6" max="6" width="50.5546875" customWidth="1"/>
    <col min="7" max="7" width="16.21875" customWidth="1"/>
    <col min="8" max="8" width="12.5546875" bestFit="1" customWidth="1"/>
    <col min="9" max="9" width="11.5546875" bestFit="1" customWidth="1"/>
    <col min="10" max="10" width="13.44140625" customWidth="1"/>
    <col min="11" max="11" width="12.77734375" customWidth="1"/>
    <col min="12" max="12" width="9.44140625" customWidth="1"/>
    <col min="13" max="13" width="9.77734375" customWidth="1"/>
  </cols>
  <sheetData>
    <row r="1" spans="1:14" x14ac:dyDescent="0.3">
      <c r="A1" s="1" t="s">
        <v>0</v>
      </c>
      <c r="C1" s="1"/>
      <c r="D1" s="1" t="s">
        <v>1</v>
      </c>
      <c r="G1" s="5"/>
      <c r="H1" s="5"/>
      <c r="I1" s="5"/>
    </row>
    <row r="2" spans="1:14" x14ac:dyDescent="0.3">
      <c r="A2" s="1" t="s">
        <v>2</v>
      </c>
      <c r="C2" s="1"/>
      <c r="D2" s="2">
        <v>45104</v>
      </c>
      <c r="G2" s="5"/>
      <c r="H2" s="5"/>
      <c r="I2" s="5"/>
    </row>
    <row r="3" spans="1:14" x14ac:dyDescent="0.3">
      <c r="A3" s="1" t="s">
        <v>336</v>
      </c>
      <c r="C3" s="1"/>
      <c r="D3" s="1" t="s">
        <v>3</v>
      </c>
      <c r="G3" s="5"/>
      <c r="H3" s="5"/>
      <c r="I3" s="5"/>
    </row>
    <row r="4" spans="1:14" x14ac:dyDescent="0.3">
      <c r="A4" s="1" t="s">
        <v>174</v>
      </c>
      <c r="G4" s="5"/>
      <c r="H4" s="5"/>
      <c r="I4" s="5"/>
      <c r="J4" t="s">
        <v>255</v>
      </c>
    </row>
    <row r="5" spans="1:14" ht="15" thickBot="1" x14ac:dyDescent="0.35">
      <c r="A5" s="1" t="s">
        <v>335</v>
      </c>
      <c r="G5" s="58" t="s">
        <v>421</v>
      </c>
      <c r="H5" s="10" t="s">
        <v>340</v>
      </c>
      <c r="I5" s="10" t="s">
        <v>339</v>
      </c>
      <c r="J5" s="4" t="s">
        <v>353</v>
      </c>
      <c r="K5" s="63" t="s">
        <v>420</v>
      </c>
      <c r="L5" t="s">
        <v>524</v>
      </c>
      <c r="M5" t="s">
        <v>525</v>
      </c>
    </row>
    <row r="6" spans="1:14" x14ac:dyDescent="0.3">
      <c r="A6" s="1" t="s">
        <v>7</v>
      </c>
      <c r="G6" s="71"/>
      <c r="H6" s="5"/>
      <c r="I6" s="5"/>
      <c r="J6" s="69"/>
      <c r="K6" s="69"/>
    </row>
    <row r="7" spans="1:14" x14ac:dyDescent="0.3">
      <c r="C7" s="1" t="s">
        <v>116</v>
      </c>
      <c r="F7" s="1" t="s">
        <v>117</v>
      </c>
      <c r="G7" s="71">
        <v>5540</v>
      </c>
      <c r="H7" s="5">
        <v>12755</v>
      </c>
      <c r="I7" s="5">
        <v>0</v>
      </c>
      <c r="J7" s="94">
        <v>15000</v>
      </c>
      <c r="K7" s="71">
        <v>10000</v>
      </c>
    </row>
    <row r="8" spans="1:14" x14ac:dyDescent="0.3">
      <c r="C8" s="1" t="s">
        <v>445</v>
      </c>
      <c r="F8" s="1" t="s">
        <v>446</v>
      </c>
      <c r="G8" s="108">
        <v>900</v>
      </c>
      <c r="H8" s="5"/>
      <c r="I8" s="5"/>
      <c r="J8" s="94"/>
      <c r="K8" s="69"/>
    </row>
    <row r="9" spans="1:14" x14ac:dyDescent="0.3">
      <c r="C9" s="1" t="s">
        <v>36</v>
      </c>
      <c r="F9" s="1" t="s">
        <v>37</v>
      </c>
      <c r="G9" s="71">
        <v>0</v>
      </c>
      <c r="H9" s="5">
        <v>0</v>
      </c>
      <c r="I9" s="5">
        <v>0</v>
      </c>
      <c r="J9" s="94">
        <v>0</v>
      </c>
      <c r="K9" s="69"/>
    </row>
    <row r="10" spans="1:14" x14ac:dyDescent="0.3">
      <c r="C10" s="1" t="s">
        <v>120</v>
      </c>
      <c r="F10" s="1" t="s">
        <v>121</v>
      </c>
      <c r="G10" s="71">
        <v>0</v>
      </c>
      <c r="H10" s="5">
        <v>1780</v>
      </c>
      <c r="I10" s="5">
        <v>2000</v>
      </c>
      <c r="J10" s="94">
        <v>1000</v>
      </c>
      <c r="K10" s="71">
        <v>2000</v>
      </c>
    </row>
    <row r="11" spans="1:14" x14ac:dyDescent="0.3">
      <c r="C11" s="1" t="s">
        <v>59</v>
      </c>
      <c r="F11" s="1" t="s">
        <v>60</v>
      </c>
      <c r="G11" s="71">
        <v>22100</v>
      </c>
      <c r="H11" s="5">
        <v>45600</v>
      </c>
      <c r="I11" s="5">
        <v>20000</v>
      </c>
      <c r="J11" s="94">
        <v>33000</v>
      </c>
      <c r="K11" s="71">
        <v>25000</v>
      </c>
    </row>
    <row r="12" spans="1:14" x14ac:dyDescent="0.3">
      <c r="C12" s="1" t="s">
        <v>259</v>
      </c>
      <c r="G12" s="91">
        <f>SUM(G7:G11)</f>
        <v>28540</v>
      </c>
      <c r="H12" s="7">
        <f t="shared" ref="H12:I12" si="0">SUM(H7:H11)</f>
        <v>60135</v>
      </c>
      <c r="I12" s="7">
        <f t="shared" si="0"/>
        <v>22000</v>
      </c>
      <c r="J12" s="94">
        <f>SUM(J7:J11)</f>
        <v>49000</v>
      </c>
      <c r="K12" s="70">
        <f>SUM(K7:K11)</f>
        <v>37000</v>
      </c>
    </row>
    <row r="13" spans="1:14" x14ac:dyDescent="0.3">
      <c r="G13" s="71"/>
      <c r="H13" s="5"/>
      <c r="I13" s="5"/>
      <c r="J13" s="94"/>
      <c r="K13" s="69"/>
    </row>
    <row r="14" spans="1:14" x14ac:dyDescent="0.3">
      <c r="A14" s="1" t="s">
        <v>12</v>
      </c>
      <c r="G14" s="71"/>
      <c r="H14" s="5"/>
      <c r="I14" s="5"/>
      <c r="J14" s="94"/>
      <c r="K14" s="69"/>
    </row>
    <row r="15" spans="1:14" x14ac:dyDescent="0.3">
      <c r="A15" s="1"/>
      <c r="C15" s="73">
        <v>4049</v>
      </c>
      <c r="D15" s="17"/>
      <c r="E15" s="17"/>
      <c r="F15" s="17" t="s">
        <v>507</v>
      </c>
      <c r="G15" s="92">
        <v>-3938</v>
      </c>
      <c r="H15" s="56"/>
      <c r="I15" s="56"/>
      <c r="J15" s="112"/>
      <c r="K15" s="111"/>
      <c r="N15" t="s">
        <v>606</v>
      </c>
    </row>
    <row r="16" spans="1:14" x14ac:dyDescent="0.3">
      <c r="C16" s="1" t="s">
        <v>122</v>
      </c>
      <c r="F16" s="1" t="s">
        <v>123</v>
      </c>
      <c r="G16" s="92">
        <v>0</v>
      </c>
      <c r="H16" s="56">
        <v>0</v>
      </c>
      <c r="I16" s="56">
        <v>-5000</v>
      </c>
      <c r="J16" s="112">
        <v>-6000</v>
      </c>
      <c r="K16" s="69"/>
    </row>
    <row r="17" spans="3:11" x14ac:dyDescent="0.3">
      <c r="C17" s="1" t="s">
        <v>447</v>
      </c>
      <c r="F17" s="1" t="s">
        <v>446</v>
      </c>
      <c r="G17" s="71">
        <v>-9400</v>
      </c>
      <c r="H17" s="5"/>
      <c r="I17" s="5"/>
      <c r="J17" s="94"/>
      <c r="K17" s="69">
        <v>-10000</v>
      </c>
    </row>
    <row r="18" spans="3:11" x14ac:dyDescent="0.3">
      <c r="C18" s="1" t="s">
        <v>124</v>
      </c>
      <c r="F18" s="1" t="s">
        <v>125</v>
      </c>
      <c r="G18" s="71">
        <v>-22155</v>
      </c>
      <c r="H18" s="5">
        <v>-22855</v>
      </c>
      <c r="I18" s="5">
        <v>-22500</v>
      </c>
      <c r="J18" s="94">
        <v>-20000</v>
      </c>
      <c r="K18" s="71">
        <v>-25000</v>
      </c>
    </row>
    <row r="19" spans="3:11" x14ac:dyDescent="0.3">
      <c r="C19" s="1" t="s">
        <v>126</v>
      </c>
      <c r="F19" s="1" t="s">
        <v>127</v>
      </c>
      <c r="G19" s="71">
        <v>-861</v>
      </c>
      <c r="H19" s="5">
        <v>0</v>
      </c>
      <c r="I19" s="5">
        <v>0</v>
      </c>
      <c r="J19" s="94">
        <v>0</v>
      </c>
      <c r="K19" s="71">
        <v>-1000</v>
      </c>
    </row>
    <row r="20" spans="3:11" x14ac:dyDescent="0.3">
      <c r="C20" s="1" t="s">
        <v>14</v>
      </c>
      <c r="F20" s="1" t="s">
        <v>15</v>
      </c>
      <c r="G20" s="71">
        <v>-95928</v>
      </c>
      <c r="H20" s="5">
        <v>-7206</v>
      </c>
      <c r="I20" s="5">
        <v>-45000</v>
      </c>
      <c r="J20" s="94">
        <v>-100000</v>
      </c>
      <c r="K20" s="71">
        <v>-75000</v>
      </c>
    </row>
    <row r="21" spans="3:11" x14ac:dyDescent="0.3">
      <c r="C21" s="1" t="s">
        <v>128</v>
      </c>
      <c r="F21" s="1" t="s">
        <v>129</v>
      </c>
      <c r="G21" s="71">
        <v>-23160</v>
      </c>
      <c r="H21" s="5">
        <v>-18664</v>
      </c>
      <c r="I21" s="5">
        <v>-20000</v>
      </c>
      <c r="J21" s="94">
        <v>-20000</v>
      </c>
      <c r="K21" s="71">
        <v>-25000</v>
      </c>
    </row>
    <row r="22" spans="3:11" x14ac:dyDescent="0.3">
      <c r="C22" s="1" t="s">
        <v>130</v>
      </c>
      <c r="F22" s="1" t="s">
        <v>131</v>
      </c>
      <c r="G22" s="71">
        <v>-4700</v>
      </c>
      <c r="H22" s="5">
        <v>-4151</v>
      </c>
      <c r="I22" s="5">
        <v>-4500</v>
      </c>
      <c r="J22" s="94">
        <v>-5000</v>
      </c>
      <c r="K22" s="71">
        <v>-5000</v>
      </c>
    </row>
    <row r="23" spans="3:11" x14ac:dyDescent="0.3">
      <c r="C23" s="1" t="s">
        <v>132</v>
      </c>
      <c r="F23" s="1" t="s">
        <v>133</v>
      </c>
      <c r="G23" s="71">
        <v>0</v>
      </c>
      <c r="H23" s="5">
        <v>0</v>
      </c>
      <c r="I23" s="5">
        <v>0</v>
      </c>
      <c r="J23" s="94">
        <v>0</v>
      </c>
      <c r="K23" s="69"/>
    </row>
    <row r="24" spans="3:11" x14ac:dyDescent="0.3">
      <c r="C24" s="1" t="s">
        <v>134</v>
      </c>
      <c r="F24" s="1" t="s">
        <v>135</v>
      </c>
      <c r="G24" s="71">
        <v>-8400</v>
      </c>
      <c r="H24" s="5">
        <v>-7740</v>
      </c>
      <c r="I24" s="5">
        <v>-7500</v>
      </c>
      <c r="J24" s="94">
        <v>-7000</v>
      </c>
      <c r="K24" s="71">
        <v>-10000</v>
      </c>
    </row>
    <row r="25" spans="3:11" x14ac:dyDescent="0.3">
      <c r="C25" s="1" t="s">
        <v>136</v>
      </c>
      <c r="F25" s="1" t="s">
        <v>137</v>
      </c>
      <c r="G25" s="71">
        <v>0</v>
      </c>
      <c r="H25" s="5">
        <v>-5700</v>
      </c>
      <c r="I25" s="5">
        <v>-6000</v>
      </c>
      <c r="J25" s="94">
        <v>0</v>
      </c>
      <c r="K25" s="69"/>
    </row>
    <row r="26" spans="3:11" x14ac:dyDescent="0.3">
      <c r="C26" s="1" t="s">
        <v>138</v>
      </c>
      <c r="F26" s="1" t="s">
        <v>139</v>
      </c>
      <c r="G26" s="71">
        <v>-16000</v>
      </c>
      <c r="H26" s="5">
        <v>0</v>
      </c>
      <c r="I26" s="5">
        <v>0</v>
      </c>
      <c r="J26" s="94">
        <v>-15000</v>
      </c>
      <c r="K26" s="71">
        <v>-15000</v>
      </c>
    </row>
    <row r="27" spans="3:11" x14ac:dyDescent="0.3">
      <c r="C27" s="1" t="s">
        <v>140</v>
      </c>
      <c r="F27" s="1" t="s">
        <v>354</v>
      </c>
      <c r="G27" s="71">
        <v>0</v>
      </c>
      <c r="H27" s="5">
        <v>0</v>
      </c>
      <c r="I27" s="5">
        <v>0</v>
      </c>
      <c r="J27" s="94">
        <v>0</v>
      </c>
      <c r="K27" s="69"/>
    </row>
    <row r="28" spans="3:11" x14ac:dyDescent="0.3">
      <c r="C28" s="1" t="s">
        <v>433</v>
      </c>
      <c r="F28" s="1" t="s">
        <v>434</v>
      </c>
      <c r="G28" s="71">
        <v>-7900</v>
      </c>
      <c r="H28" s="5"/>
      <c r="I28" s="5"/>
      <c r="J28" s="94"/>
      <c r="K28" s="69">
        <v>-10000</v>
      </c>
    </row>
    <row r="29" spans="3:11" x14ac:dyDescent="0.3">
      <c r="C29" s="1" t="s">
        <v>84</v>
      </c>
      <c r="F29" s="1" t="s">
        <v>85</v>
      </c>
      <c r="G29" s="71">
        <v>0</v>
      </c>
      <c r="H29" s="5">
        <v>0</v>
      </c>
      <c r="I29" s="5">
        <v>0</v>
      </c>
      <c r="J29" s="94">
        <v>0</v>
      </c>
      <c r="K29" s="69"/>
    </row>
    <row r="30" spans="3:11" x14ac:dyDescent="0.3">
      <c r="C30" s="1" t="s">
        <v>435</v>
      </c>
      <c r="F30" s="1" t="s">
        <v>537</v>
      </c>
      <c r="G30" s="71">
        <v>-783</v>
      </c>
      <c r="H30" s="5"/>
      <c r="I30" s="5"/>
      <c r="J30" s="94"/>
      <c r="K30" s="69">
        <v>-1000</v>
      </c>
    </row>
    <row r="31" spans="3:11" x14ac:dyDescent="0.3">
      <c r="C31" s="1" t="s">
        <v>86</v>
      </c>
      <c r="F31" s="1" t="s">
        <v>448</v>
      </c>
      <c r="G31" s="71"/>
      <c r="H31" s="5"/>
      <c r="I31" s="5"/>
      <c r="J31" s="94"/>
      <c r="K31" s="69"/>
    </row>
    <row r="32" spans="3:11" x14ac:dyDescent="0.3">
      <c r="C32" s="1" t="s">
        <v>355</v>
      </c>
      <c r="F32" s="1" t="s">
        <v>356</v>
      </c>
      <c r="G32" s="71">
        <v>0</v>
      </c>
      <c r="H32" s="5">
        <v>0</v>
      </c>
      <c r="I32" s="5">
        <v>0</v>
      </c>
      <c r="J32" s="94">
        <v>0</v>
      </c>
      <c r="K32" s="69"/>
    </row>
    <row r="33" spans="2:11" x14ac:dyDescent="0.3">
      <c r="C33" s="1" t="s">
        <v>437</v>
      </c>
      <c r="F33" s="1" t="s">
        <v>449</v>
      </c>
      <c r="G33" s="71">
        <v>-8450</v>
      </c>
      <c r="H33" s="5"/>
      <c r="I33" s="5"/>
      <c r="J33" s="94"/>
      <c r="K33" s="69"/>
    </row>
    <row r="34" spans="2:11" x14ac:dyDescent="0.3">
      <c r="C34" s="1" t="s">
        <v>142</v>
      </c>
      <c r="F34" s="1" t="s">
        <v>143</v>
      </c>
      <c r="G34" s="71">
        <v>0</v>
      </c>
      <c r="H34" s="5">
        <v>0</v>
      </c>
      <c r="I34" s="5">
        <v>0</v>
      </c>
      <c r="J34" s="94">
        <v>0</v>
      </c>
      <c r="K34" s="69"/>
    </row>
    <row r="35" spans="2:11" x14ac:dyDescent="0.3">
      <c r="C35" s="1" t="s">
        <v>144</v>
      </c>
      <c r="F35" s="1" t="s">
        <v>145</v>
      </c>
      <c r="G35" s="71">
        <v>-3400</v>
      </c>
      <c r="H35" s="5">
        <v>-3500</v>
      </c>
      <c r="I35" s="5">
        <v>-4000</v>
      </c>
      <c r="J35" s="94">
        <v>-2500</v>
      </c>
      <c r="K35" s="71">
        <v>-4000</v>
      </c>
    </row>
    <row r="36" spans="2:11" x14ac:dyDescent="0.3">
      <c r="C36" s="1" t="s">
        <v>16</v>
      </c>
      <c r="F36" s="1" t="s">
        <v>17</v>
      </c>
      <c r="G36" s="71">
        <v>-8046</v>
      </c>
      <c r="H36" s="5">
        <v>-12163</v>
      </c>
      <c r="I36" s="5">
        <v>-15000</v>
      </c>
      <c r="J36" s="94">
        <v>-10000</v>
      </c>
      <c r="K36" s="71">
        <v>-10000</v>
      </c>
    </row>
    <row r="37" spans="2:11" x14ac:dyDescent="0.3">
      <c r="C37" s="1" t="s">
        <v>146</v>
      </c>
      <c r="F37" s="1" t="s">
        <v>147</v>
      </c>
      <c r="G37" s="71">
        <v>0</v>
      </c>
      <c r="H37" s="5">
        <v>-900</v>
      </c>
      <c r="I37" s="5">
        <v>0</v>
      </c>
      <c r="J37" s="94">
        <v>0</v>
      </c>
      <c r="K37" s="69"/>
    </row>
    <row r="38" spans="2:11" x14ac:dyDescent="0.3">
      <c r="C38" s="1" t="s">
        <v>18</v>
      </c>
      <c r="G38" s="94">
        <f>SUM(G15:G37)</f>
        <v>-213121</v>
      </c>
      <c r="H38" s="7">
        <v>-211357.26</v>
      </c>
      <c r="I38" s="7">
        <v>-145900</v>
      </c>
      <c r="J38" s="94">
        <f>SUM(J16:J37)</f>
        <v>-185500</v>
      </c>
      <c r="K38" s="69">
        <f>SUM(K16:K37)</f>
        <v>-191000</v>
      </c>
    </row>
    <row r="39" spans="2:11" x14ac:dyDescent="0.3">
      <c r="G39" s="71"/>
      <c r="H39" s="5"/>
      <c r="I39" s="5"/>
      <c r="J39" s="94"/>
      <c r="K39" s="69"/>
    </row>
    <row r="40" spans="2:11" x14ac:dyDescent="0.3">
      <c r="B40" s="1" t="s">
        <v>91</v>
      </c>
      <c r="G40" s="71"/>
      <c r="H40" s="5"/>
      <c r="I40" s="5"/>
      <c r="J40" s="94"/>
      <c r="K40" s="69"/>
    </row>
    <row r="41" spans="2:11" x14ac:dyDescent="0.3">
      <c r="C41" s="1" t="s">
        <v>92</v>
      </c>
      <c r="F41" s="1" t="s">
        <v>93</v>
      </c>
      <c r="G41" s="71"/>
      <c r="H41" s="5">
        <v>0</v>
      </c>
      <c r="I41" s="5">
        <v>-1000</v>
      </c>
      <c r="J41" s="94">
        <v>-1000</v>
      </c>
      <c r="K41" s="69"/>
    </row>
    <row r="42" spans="2:11" x14ac:dyDescent="0.3">
      <c r="C42" s="1" t="s">
        <v>344</v>
      </c>
      <c r="F42" s="1"/>
      <c r="G42" s="71"/>
      <c r="H42" s="5"/>
      <c r="I42" s="5"/>
      <c r="J42" s="94"/>
      <c r="K42" s="69"/>
    </row>
    <row r="43" spans="2:11" x14ac:dyDescent="0.3">
      <c r="C43" s="1" t="s">
        <v>450</v>
      </c>
      <c r="F43" s="1" t="s">
        <v>451</v>
      </c>
      <c r="G43" s="92">
        <v>-13688</v>
      </c>
      <c r="H43" s="56"/>
      <c r="I43" s="56"/>
      <c r="J43" s="112"/>
      <c r="K43" s="69">
        <v>-15000</v>
      </c>
    </row>
    <row r="44" spans="2:11" x14ac:dyDescent="0.3">
      <c r="C44" s="1" t="s">
        <v>175</v>
      </c>
      <c r="F44" s="1" t="s">
        <v>176</v>
      </c>
      <c r="G44" s="71">
        <v>0</v>
      </c>
      <c r="H44" s="5">
        <v>0</v>
      </c>
      <c r="I44" s="5">
        <v>-500</v>
      </c>
      <c r="J44" s="94">
        <v>0</v>
      </c>
      <c r="K44" s="69"/>
    </row>
    <row r="45" spans="2:11" x14ac:dyDescent="0.3">
      <c r="C45" s="1" t="s">
        <v>238</v>
      </c>
      <c r="F45" s="1" t="s">
        <v>357</v>
      </c>
      <c r="G45" s="71"/>
      <c r="H45" s="5">
        <v>-3500</v>
      </c>
      <c r="I45" s="5">
        <v>0</v>
      </c>
      <c r="J45" s="94">
        <v>-6500</v>
      </c>
      <c r="K45" s="69"/>
    </row>
    <row r="46" spans="2:11" x14ac:dyDescent="0.3">
      <c r="C46" s="1" t="s">
        <v>104</v>
      </c>
      <c r="G46" s="91">
        <f>SUM(G41:G45)</f>
        <v>-13688</v>
      </c>
      <c r="H46" s="7">
        <f>SUM(H41:H45)</f>
        <v>-3500</v>
      </c>
      <c r="I46" s="7">
        <f>SUM(I41:I45)</f>
        <v>-1500</v>
      </c>
      <c r="J46" s="94">
        <f>SUM(J41:J45)</f>
        <v>-7500</v>
      </c>
      <c r="K46" s="70">
        <f>SUM(K41:K45)</f>
        <v>-15000</v>
      </c>
    </row>
    <row r="47" spans="2:11" x14ac:dyDescent="0.3">
      <c r="G47" s="71"/>
      <c r="H47" s="5"/>
      <c r="I47" s="5"/>
      <c r="J47" s="94"/>
      <c r="K47" s="69"/>
    </row>
    <row r="48" spans="2:11" x14ac:dyDescent="0.3">
      <c r="B48" s="1" t="s">
        <v>20</v>
      </c>
      <c r="G48" s="71"/>
      <c r="H48" s="5"/>
      <c r="I48" s="5"/>
      <c r="J48" s="94"/>
      <c r="K48" s="69"/>
    </row>
    <row r="49" spans="3:13" x14ac:dyDescent="0.3">
      <c r="C49" s="1" t="s">
        <v>156</v>
      </c>
      <c r="F49" s="1" t="s">
        <v>157</v>
      </c>
      <c r="G49" s="109">
        <v>-75500</v>
      </c>
      <c r="H49" s="5">
        <v>-82300</v>
      </c>
      <c r="I49" s="5">
        <v>-80000</v>
      </c>
      <c r="J49" s="94">
        <v>0</v>
      </c>
      <c r="K49" s="69">
        <v>0</v>
      </c>
    </row>
    <row r="50" spans="3:13" x14ac:dyDescent="0.3">
      <c r="C50" s="1" t="s">
        <v>21</v>
      </c>
      <c r="F50" s="1" t="s">
        <v>452</v>
      </c>
      <c r="G50" s="71">
        <v>-14000</v>
      </c>
      <c r="H50" s="5"/>
      <c r="I50" s="5"/>
      <c r="J50" s="94"/>
      <c r="K50" s="69"/>
    </row>
    <row r="51" spans="3:13" x14ac:dyDescent="0.3">
      <c r="C51" s="1" t="s">
        <v>158</v>
      </c>
      <c r="F51" s="1" t="s">
        <v>159</v>
      </c>
      <c r="G51" s="71">
        <v>0</v>
      </c>
      <c r="H51" s="5">
        <v>-4200</v>
      </c>
      <c r="I51" s="5">
        <v>-5000</v>
      </c>
      <c r="J51" s="94">
        <v>-50000</v>
      </c>
      <c r="K51" s="69"/>
    </row>
    <row r="52" spans="3:13" x14ac:dyDescent="0.3">
      <c r="C52" s="1" t="s">
        <v>23</v>
      </c>
      <c r="F52" s="1" t="s">
        <v>24</v>
      </c>
      <c r="G52" s="71">
        <v>0</v>
      </c>
      <c r="H52" s="5">
        <v>-700</v>
      </c>
      <c r="I52" s="5">
        <v>0</v>
      </c>
      <c r="J52" s="94">
        <v>0</v>
      </c>
      <c r="K52" s="69"/>
    </row>
    <row r="53" spans="3:13" x14ac:dyDescent="0.3">
      <c r="C53" s="1" t="s">
        <v>25</v>
      </c>
      <c r="F53" s="1" t="s">
        <v>26</v>
      </c>
      <c r="G53" s="71">
        <v>-42450</v>
      </c>
      <c r="H53" s="5">
        <v>-107900</v>
      </c>
      <c r="I53" s="5">
        <v>-70000</v>
      </c>
      <c r="J53" s="94">
        <v>-120000</v>
      </c>
      <c r="K53" s="71">
        <v>-120000</v>
      </c>
    </row>
    <row r="54" spans="3:13" x14ac:dyDescent="0.3">
      <c r="C54" s="1" t="s">
        <v>105</v>
      </c>
      <c r="F54" s="1" t="s">
        <v>358</v>
      </c>
      <c r="G54" s="108">
        <v>-3200</v>
      </c>
      <c r="H54" s="5">
        <v>0</v>
      </c>
      <c r="I54" s="5">
        <v>0</v>
      </c>
      <c r="J54" s="94">
        <v>0</v>
      </c>
      <c r="K54" s="69"/>
      <c r="M54" t="s">
        <v>570</v>
      </c>
    </row>
    <row r="55" spans="3:13" x14ac:dyDescent="0.3">
      <c r="C55" s="1" t="s">
        <v>160</v>
      </c>
      <c r="F55" s="1" t="s">
        <v>161</v>
      </c>
      <c r="G55" s="71">
        <v>-5394</v>
      </c>
      <c r="H55" s="5">
        <v>-674</v>
      </c>
      <c r="I55" s="5">
        <v>-5000</v>
      </c>
      <c r="J55" s="94">
        <v>0</v>
      </c>
      <c r="K55" s="71">
        <v>-1000</v>
      </c>
    </row>
    <row r="56" spans="3:13" x14ac:dyDescent="0.3">
      <c r="C56" s="1" t="s">
        <v>162</v>
      </c>
      <c r="F56" s="1" t="s">
        <v>163</v>
      </c>
      <c r="G56" s="71">
        <v>0</v>
      </c>
      <c r="H56" s="5">
        <v>-815</v>
      </c>
      <c r="I56" s="5">
        <v>-3000</v>
      </c>
      <c r="J56" s="94">
        <v>0</v>
      </c>
      <c r="K56" s="69"/>
    </row>
    <row r="57" spans="3:13" x14ac:dyDescent="0.3">
      <c r="C57" s="1" t="s">
        <v>359</v>
      </c>
      <c r="F57" s="1" t="s">
        <v>360</v>
      </c>
      <c r="G57" s="92">
        <v>8042</v>
      </c>
      <c r="H57" s="5">
        <v>0</v>
      </c>
      <c r="I57" s="5">
        <v>0</v>
      </c>
      <c r="J57" s="94">
        <v>0</v>
      </c>
      <c r="K57" s="71">
        <v>-6000</v>
      </c>
    </row>
    <row r="58" spans="3:13" x14ac:dyDescent="0.3">
      <c r="C58" s="1" t="s">
        <v>107</v>
      </c>
      <c r="F58" s="1" t="s">
        <v>323</v>
      </c>
      <c r="G58" s="71">
        <v>-20172</v>
      </c>
      <c r="H58" s="5">
        <v>-26707</v>
      </c>
      <c r="I58" s="5">
        <v>-25000</v>
      </c>
      <c r="J58" s="94">
        <v>0</v>
      </c>
      <c r="K58" s="71">
        <v>-20000</v>
      </c>
    </row>
    <row r="59" spans="3:13" x14ac:dyDescent="0.3">
      <c r="C59" s="1" t="s">
        <v>111</v>
      </c>
      <c r="F59" s="1" t="s">
        <v>112</v>
      </c>
      <c r="G59" s="71">
        <v>0</v>
      </c>
      <c r="H59" s="5">
        <v>0</v>
      </c>
      <c r="I59" s="5">
        <v>0</v>
      </c>
      <c r="J59" s="94">
        <v>-7500</v>
      </c>
      <c r="K59" s="71">
        <v>-7500</v>
      </c>
    </row>
    <row r="60" spans="3:13" x14ac:dyDescent="0.3">
      <c r="C60" s="1" t="s">
        <v>164</v>
      </c>
      <c r="F60" s="1" t="s">
        <v>165</v>
      </c>
      <c r="G60" s="71">
        <v>-400</v>
      </c>
      <c r="H60" s="5">
        <v>-1500</v>
      </c>
      <c r="I60" s="5">
        <v>-5000</v>
      </c>
      <c r="J60" s="94">
        <v>-12000</v>
      </c>
      <c r="K60" s="71">
        <v>-12000</v>
      </c>
    </row>
    <row r="61" spans="3:13" x14ac:dyDescent="0.3">
      <c r="C61" s="1" t="s">
        <v>166</v>
      </c>
      <c r="F61" s="1" t="s">
        <v>167</v>
      </c>
      <c r="G61" s="71">
        <v>0</v>
      </c>
      <c r="H61" s="5">
        <v>0</v>
      </c>
      <c r="I61" s="5">
        <v>0</v>
      </c>
      <c r="J61" s="94"/>
      <c r="K61" s="69"/>
    </row>
    <row r="62" spans="3:13" x14ac:dyDescent="0.3">
      <c r="C62" s="1" t="s">
        <v>168</v>
      </c>
      <c r="F62" s="1" t="s">
        <v>169</v>
      </c>
      <c r="G62" s="71">
        <v>0</v>
      </c>
      <c r="H62" s="5">
        <v>0</v>
      </c>
      <c r="I62" s="5">
        <v>-3000</v>
      </c>
      <c r="J62" s="94">
        <v>0</v>
      </c>
      <c r="K62" s="69"/>
    </row>
    <row r="63" spans="3:13" x14ac:dyDescent="0.3">
      <c r="C63" s="1" t="s">
        <v>27</v>
      </c>
      <c r="G63" s="91">
        <f>SUM(G49:G62)</f>
        <v>-153074</v>
      </c>
      <c r="H63" s="7">
        <f>SUM(H49:H62)</f>
        <v>-224796</v>
      </c>
      <c r="I63" s="7">
        <f>SUM(I49:I62)</f>
        <v>-196000</v>
      </c>
      <c r="J63" s="94">
        <f>SUM(J49:J62)</f>
        <v>-189500</v>
      </c>
      <c r="K63" s="70">
        <f>SUM(K49:K62)</f>
        <v>-166500</v>
      </c>
    </row>
    <row r="64" spans="3:13" ht="15" thickBot="1" x14ac:dyDescent="0.35">
      <c r="G64" s="71"/>
      <c r="H64" s="5"/>
      <c r="I64" s="5"/>
      <c r="J64" s="94"/>
      <c r="K64" s="69"/>
    </row>
    <row r="65" spans="1:11" x14ac:dyDescent="0.3">
      <c r="A65" s="3"/>
      <c r="B65" s="3"/>
      <c r="C65" s="3"/>
      <c r="D65" s="3"/>
      <c r="E65" s="3"/>
      <c r="F65" s="3"/>
      <c r="G65" s="110"/>
      <c r="H65" s="6"/>
      <c r="I65" s="6"/>
      <c r="J65" s="94"/>
      <c r="K65" s="69"/>
    </row>
    <row r="66" spans="1:11" x14ac:dyDescent="0.3">
      <c r="B66" s="1" t="s">
        <v>28</v>
      </c>
      <c r="G66" s="71">
        <f>SUM(G38+G46+G63)</f>
        <v>-379883</v>
      </c>
      <c r="H66" s="5">
        <f>SUM(H38+H46+H63)</f>
        <v>-439653.26</v>
      </c>
      <c r="I66" s="5">
        <f>SUM(I38+I46+I63)</f>
        <v>-343400</v>
      </c>
      <c r="J66" s="94">
        <f>+J63+J46+J38</f>
        <v>-382500</v>
      </c>
      <c r="K66" s="69">
        <f>SUM(K63+K46+K38)</f>
        <v>-372500</v>
      </c>
    </row>
    <row r="67" spans="1:11" x14ac:dyDescent="0.3">
      <c r="G67" s="71"/>
      <c r="H67" s="5"/>
      <c r="I67" s="5"/>
      <c r="J67" s="69"/>
      <c r="K67" s="69"/>
    </row>
    <row r="68" spans="1:11" x14ac:dyDescent="0.3">
      <c r="A68" s="1" t="s">
        <v>33</v>
      </c>
      <c r="G68" s="71">
        <f>SUM(G12+G66)</f>
        <v>-351343</v>
      </c>
      <c r="H68" s="5">
        <f>SUM(H12+H66)</f>
        <v>-379518.26</v>
      </c>
      <c r="I68" s="5">
        <f>SUM(I12+I66)</f>
        <v>-321400</v>
      </c>
      <c r="J68" s="71">
        <f>SUM(J12+J66)</f>
        <v>-333500</v>
      </c>
      <c r="K68" s="69">
        <f>SUM(K12+K66)</f>
        <v>-335500</v>
      </c>
    </row>
  </sheetData>
  <pageMargins left="0.7" right="0.7" top="0.75" bottom="0.75" header="0.3" footer="0.3"/>
  <pageSetup paperSize="9" scale="95" orientation="portrait" r:id="rId1"/>
  <headerFooter>
    <oddFooter>&amp;C_x000D_&amp;1#&amp;"Noto IKEA Latin"&amp;8&amp;K5A5A5A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71CC-F8D9-4F13-9CCA-ADBF6DA58AA5}">
  <dimension ref="A1:U81"/>
  <sheetViews>
    <sheetView topLeftCell="A2" workbookViewId="0">
      <selection activeCell="T34" sqref="T34"/>
    </sheetView>
  </sheetViews>
  <sheetFormatPr defaultRowHeight="14.4" x14ac:dyDescent="0.3"/>
  <cols>
    <col min="1" max="1" width="1.5546875" customWidth="1"/>
    <col min="2" max="2" width="1.21875" customWidth="1"/>
    <col min="3" max="3" width="5" customWidth="1"/>
    <col min="4" max="4" width="10.44140625" hidden="1" customWidth="1"/>
    <col min="5" max="5" width="0" hidden="1" customWidth="1"/>
    <col min="6" max="6" width="48" customWidth="1"/>
    <col min="7" max="7" width="16" bestFit="1" customWidth="1"/>
    <col min="8" max="8" width="18.21875" bestFit="1" customWidth="1"/>
    <col min="9" max="9" width="17" bestFit="1" customWidth="1"/>
    <col min="10" max="10" width="10.21875" bestFit="1" customWidth="1"/>
    <col min="11" max="11" width="11.77734375" customWidth="1"/>
  </cols>
  <sheetData>
    <row r="1" spans="1:21" x14ac:dyDescent="0.3">
      <c r="A1" s="1" t="s">
        <v>0</v>
      </c>
      <c r="C1" s="1"/>
      <c r="D1" s="1" t="s">
        <v>1</v>
      </c>
      <c r="G1" s="5"/>
      <c r="H1" s="5"/>
      <c r="I1" s="5"/>
    </row>
    <row r="2" spans="1:21" x14ac:dyDescent="0.3">
      <c r="A2" s="1" t="s">
        <v>2</v>
      </c>
      <c r="C2" s="1"/>
      <c r="D2" s="2">
        <v>45104</v>
      </c>
      <c r="G2" s="5"/>
      <c r="H2" s="5"/>
      <c r="I2" s="5"/>
    </row>
    <row r="3" spans="1:21" x14ac:dyDescent="0.3">
      <c r="A3" s="1" t="s">
        <v>336</v>
      </c>
      <c r="C3" s="1"/>
      <c r="D3" s="1" t="s">
        <v>3</v>
      </c>
      <c r="G3" s="5"/>
      <c r="H3" s="5"/>
      <c r="I3" s="5"/>
    </row>
    <row r="4" spans="1:21" x14ac:dyDescent="0.3">
      <c r="A4" s="1" t="s">
        <v>177</v>
      </c>
      <c r="G4" s="5"/>
      <c r="H4" s="5"/>
      <c r="I4" s="5"/>
      <c r="J4" t="s">
        <v>255</v>
      </c>
    </row>
    <row r="5" spans="1:21" ht="15" thickBot="1" x14ac:dyDescent="0.35">
      <c r="A5" s="1" t="s">
        <v>335</v>
      </c>
      <c r="G5" s="58" t="s">
        <v>421</v>
      </c>
      <c r="H5" s="10" t="s">
        <v>340</v>
      </c>
      <c r="I5" s="10" t="s">
        <v>339</v>
      </c>
      <c r="J5" s="4" t="s">
        <v>338</v>
      </c>
      <c r="K5" s="1" t="s">
        <v>420</v>
      </c>
    </row>
    <row r="6" spans="1:21" x14ac:dyDescent="0.3">
      <c r="A6" s="1" t="s">
        <v>7</v>
      </c>
      <c r="G6" s="5"/>
      <c r="H6" s="5"/>
      <c r="I6" s="5"/>
      <c r="K6" s="69"/>
    </row>
    <row r="7" spans="1:21" x14ac:dyDescent="0.3">
      <c r="A7" s="1"/>
      <c r="C7">
        <v>3023</v>
      </c>
      <c r="F7" t="s">
        <v>504</v>
      </c>
      <c r="G7" s="56">
        <v>150</v>
      </c>
      <c r="H7" s="5"/>
      <c r="I7" s="5"/>
      <c r="K7" s="69"/>
    </row>
    <row r="8" spans="1:21" x14ac:dyDescent="0.3">
      <c r="A8" s="1"/>
      <c r="C8">
        <v>3050</v>
      </c>
      <c r="F8" t="s">
        <v>553</v>
      </c>
      <c r="G8" s="56"/>
      <c r="H8" s="5"/>
      <c r="I8" s="5"/>
      <c r="K8" s="69"/>
    </row>
    <row r="9" spans="1:21" x14ac:dyDescent="0.3">
      <c r="A9" s="1"/>
      <c r="C9">
        <v>3111</v>
      </c>
      <c r="F9" t="s">
        <v>511</v>
      </c>
      <c r="G9" s="5">
        <v>0</v>
      </c>
      <c r="H9" s="5"/>
      <c r="I9" s="5"/>
      <c r="K9" s="69"/>
      <c r="U9" t="s">
        <v>599</v>
      </c>
    </row>
    <row r="10" spans="1:21" x14ac:dyDescent="0.3">
      <c r="C10" s="1" t="s">
        <v>36</v>
      </c>
      <c r="F10" s="1" t="s">
        <v>37</v>
      </c>
      <c r="G10" s="5">
        <v>0</v>
      </c>
      <c r="H10" s="5">
        <v>0</v>
      </c>
      <c r="I10" s="5">
        <v>0</v>
      </c>
      <c r="J10" s="24"/>
      <c r="K10" s="69"/>
    </row>
    <row r="11" spans="1:21" x14ac:dyDescent="0.3">
      <c r="C11" s="1" t="s">
        <v>42</v>
      </c>
      <c r="F11" s="1" t="s">
        <v>83</v>
      </c>
      <c r="G11" s="56">
        <v>600</v>
      </c>
      <c r="H11" s="5"/>
      <c r="I11" s="5"/>
      <c r="J11" s="24"/>
      <c r="K11" s="69"/>
    </row>
    <row r="12" spans="1:21" x14ac:dyDescent="0.3">
      <c r="C12" s="1" t="s">
        <v>508</v>
      </c>
      <c r="F12" s="1" t="s">
        <v>509</v>
      </c>
      <c r="G12" s="56">
        <v>150</v>
      </c>
      <c r="H12" s="5"/>
      <c r="I12" s="5"/>
      <c r="J12" s="24"/>
      <c r="K12" s="69"/>
    </row>
    <row r="13" spans="1:21" x14ac:dyDescent="0.3">
      <c r="C13" s="1" t="s">
        <v>52</v>
      </c>
      <c r="F13" s="1" t="s">
        <v>53</v>
      </c>
      <c r="G13" s="5">
        <v>0</v>
      </c>
      <c r="H13" s="5">
        <v>0</v>
      </c>
      <c r="I13" s="5">
        <v>0</v>
      </c>
      <c r="J13" s="55"/>
      <c r="K13" s="69"/>
    </row>
    <row r="14" spans="1:21" x14ac:dyDescent="0.3">
      <c r="C14" s="1" t="s">
        <v>120</v>
      </c>
      <c r="F14" s="1" t="s">
        <v>121</v>
      </c>
      <c r="G14" s="56">
        <v>30170</v>
      </c>
      <c r="H14" s="5">
        <v>2939</v>
      </c>
      <c r="I14" s="5">
        <v>0</v>
      </c>
      <c r="J14" s="8">
        <v>0</v>
      </c>
      <c r="K14" s="70">
        <v>20000</v>
      </c>
    </row>
    <row r="15" spans="1:21" x14ac:dyDescent="0.3">
      <c r="C15" s="1" t="s">
        <v>453</v>
      </c>
      <c r="F15" s="1" t="s">
        <v>454</v>
      </c>
      <c r="G15" s="5">
        <v>5800</v>
      </c>
      <c r="H15" s="5"/>
      <c r="I15" s="5"/>
      <c r="J15" s="8"/>
      <c r="K15" s="70"/>
    </row>
    <row r="16" spans="1:21" x14ac:dyDescent="0.3">
      <c r="C16" s="1" t="s">
        <v>8</v>
      </c>
      <c r="F16" s="1" t="s">
        <v>9</v>
      </c>
      <c r="G16" s="5">
        <v>0</v>
      </c>
      <c r="H16" s="5">
        <v>3750</v>
      </c>
      <c r="I16" s="5">
        <v>0</v>
      </c>
      <c r="J16" s="8"/>
      <c r="K16" s="70"/>
    </row>
    <row r="17" spans="1:15" x14ac:dyDescent="0.3">
      <c r="C17" s="1" t="s">
        <v>178</v>
      </c>
      <c r="F17" s="1" t="s">
        <v>179</v>
      </c>
      <c r="G17" s="5">
        <v>0</v>
      </c>
      <c r="H17" s="5">
        <v>5000</v>
      </c>
      <c r="I17" s="5">
        <v>0</v>
      </c>
      <c r="J17" s="8">
        <v>0</v>
      </c>
      <c r="K17" s="70"/>
    </row>
    <row r="18" spans="1:15" x14ac:dyDescent="0.3">
      <c r="C18" s="1" t="s">
        <v>57</v>
      </c>
      <c r="F18" s="1" t="s">
        <v>58</v>
      </c>
      <c r="G18" s="5">
        <v>0</v>
      </c>
      <c r="H18" s="5">
        <v>1250</v>
      </c>
      <c r="I18" s="5">
        <v>0</v>
      </c>
      <c r="J18" s="8">
        <v>0</v>
      </c>
      <c r="K18" s="70"/>
    </row>
    <row r="19" spans="1:15" x14ac:dyDescent="0.3">
      <c r="C19" s="1" t="s">
        <v>59</v>
      </c>
      <c r="F19" s="1" t="s">
        <v>60</v>
      </c>
      <c r="G19" s="5">
        <v>184550</v>
      </c>
      <c r="H19" s="5">
        <v>155888</v>
      </c>
      <c r="I19" s="5">
        <v>150000</v>
      </c>
      <c r="J19" s="8">
        <v>150000</v>
      </c>
      <c r="K19" s="70">
        <v>180000</v>
      </c>
    </row>
    <row r="20" spans="1:15" x14ac:dyDescent="0.3">
      <c r="C20" s="1" t="s">
        <v>63</v>
      </c>
      <c r="F20" s="1" t="s">
        <v>64</v>
      </c>
      <c r="G20" s="5">
        <v>0</v>
      </c>
      <c r="H20" s="5">
        <v>16520</v>
      </c>
      <c r="I20" s="5">
        <v>0</v>
      </c>
      <c r="J20" s="8"/>
      <c r="K20" s="70"/>
    </row>
    <row r="21" spans="1:15" x14ac:dyDescent="0.3">
      <c r="C21" s="1" t="s">
        <v>259</v>
      </c>
      <c r="G21" s="7">
        <f>SUM(G7:G20)</f>
        <v>221420</v>
      </c>
      <c r="H21" s="7">
        <f t="shared" ref="H21:I21" si="0">SUM(H10:H20)</f>
        <v>185347</v>
      </c>
      <c r="I21" s="7">
        <f t="shared" si="0"/>
        <v>150000</v>
      </c>
      <c r="J21" s="8">
        <f>SUM(J10:J20)</f>
        <v>150000</v>
      </c>
      <c r="K21" s="70">
        <f>SUM(K10:K20)</f>
        <v>200000</v>
      </c>
    </row>
    <row r="22" spans="1:15" x14ac:dyDescent="0.3">
      <c r="A22" s="12" t="s">
        <v>12</v>
      </c>
      <c r="G22" s="5"/>
      <c r="H22" s="5"/>
      <c r="I22" s="5"/>
      <c r="J22" s="24"/>
      <c r="K22" s="69"/>
    </row>
    <row r="23" spans="1:15" x14ac:dyDescent="0.3">
      <c r="B23" s="1" t="s">
        <v>13</v>
      </c>
      <c r="G23" s="5"/>
      <c r="H23" s="5"/>
      <c r="I23" s="5"/>
      <c r="J23" s="24"/>
      <c r="K23" s="69"/>
    </row>
    <row r="24" spans="1:15" x14ac:dyDescent="0.3">
      <c r="B24" s="1"/>
      <c r="C24">
        <v>4049</v>
      </c>
      <c r="F24" t="s">
        <v>512</v>
      </c>
      <c r="G24" s="5">
        <v>-91197</v>
      </c>
      <c r="H24" s="5"/>
      <c r="I24" s="5"/>
      <c r="K24" s="69"/>
    </row>
    <row r="25" spans="1:15" x14ac:dyDescent="0.3">
      <c r="C25" s="1" t="s">
        <v>124</v>
      </c>
      <c r="F25" s="1" t="s">
        <v>125</v>
      </c>
      <c r="G25" s="5">
        <v>-58619</v>
      </c>
      <c r="H25" s="5">
        <v>-60108</v>
      </c>
      <c r="I25" s="5">
        <v>-65000</v>
      </c>
      <c r="J25" s="26">
        <v>-65000</v>
      </c>
      <c r="K25" s="69">
        <v>-60000</v>
      </c>
    </row>
    <row r="26" spans="1:15" x14ac:dyDescent="0.3">
      <c r="C26" s="1" t="s">
        <v>126</v>
      </c>
      <c r="F26" s="1" t="s">
        <v>407</v>
      </c>
      <c r="G26" s="56">
        <v>-10084</v>
      </c>
      <c r="H26" s="5">
        <v>-6035</v>
      </c>
      <c r="I26" s="5">
        <v>-100000</v>
      </c>
      <c r="J26" s="54">
        <v>-65000</v>
      </c>
      <c r="K26" s="69" t="s">
        <v>598</v>
      </c>
      <c r="L26" t="s">
        <v>593</v>
      </c>
    </row>
    <row r="27" spans="1:15" x14ac:dyDescent="0.3">
      <c r="C27" s="1" t="s">
        <v>14</v>
      </c>
      <c r="F27" s="1" t="s">
        <v>15</v>
      </c>
      <c r="G27" s="5">
        <v>-129816</v>
      </c>
      <c r="H27" s="5">
        <v>-235783</v>
      </c>
      <c r="I27" s="5">
        <v>-70000</v>
      </c>
      <c r="J27" s="26">
        <v>-75000</v>
      </c>
      <c r="K27" s="69">
        <v>-90000</v>
      </c>
    </row>
    <row r="28" spans="1:15" x14ac:dyDescent="0.3">
      <c r="C28" s="1" t="s">
        <v>128</v>
      </c>
      <c r="F28" s="1" t="s">
        <v>129</v>
      </c>
      <c r="G28" s="5">
        <v>-64557</v>
      </c>
      <c r="H28" s="5">
        <v>-56942</v>
      </c>
      <c r="I28" s="5">
        <v>-70000</v>
      </c>
      <c r="J28" s="26">
        <v>-60000</v>
      </c>
      <c r="K28" s="69">
        <v>-60000</v>
      </c>
    </row>
    <row r="29" spans="1:15" x14ac:dyDescent="0.3">
      <c r="C29" s="1" t="s">
        <v>180</v>
      </c>
      <c r="F29" s="1" t="s">
        <v>181</v>
      </c>
      <c r="G29" s="5">
        <v>0</v>
      </c>
      <c r="H29" s="5">
        <v>-3988</v>
      </c>
      <c r="I29" s="5">
        <v>0</v>
      </c>
      <c r="J29" s="26">
        <v>0</v>
      </c>
      <c r="K29" s="69"/>
    </row>
    <row r="30" spans="1:15" x14ac:dyDescent="0.3">
      <c r="C30" s="1" t="s">
        <v>130</v>
      </c>
      <c r="F30" s="1" t="s">
        <v>131</v>
      </c>
      <c r="G30" s="5">
        <v>-5400</v>
      </c>
      <c r="H30" s="5">
        <v>-4800</v>
      </c>
      <c r="I30" s="5">
        <v>-5000</v>
      </c>
      <c r="J30" s="26">
        <v>0</v>
      </c>
      <c r="K30" s="69">
        <v>-6000</v>
      </c>
    </row>
    <row r="31" spans="1:15" x14ac:dyDescent="0.3">
      <c r="C31" s="1" t="s">
        <v>455</v>
      </c>
      <c r="F31" s="1" t="s">
        <v>456</v>
      </c>
      <c r="G31" s="56">
        <v>-25285</v>
      </c>
      <c r="H31" s="5"/>
      <c r="I31" s="5"/>
      <c r="J31" s="26"/>
      <c r="K31" s="69">
        <v>-30000</v>
      </c>
    </row>
    <row r="32" spans="1:15" x14ac:dyDescent="0.3">
      <c r="C32" s="1" t="s">
        <v>134</v>
      </c>
      <c r="F32" s="1" t="s">
        <v>135</v>
      </c>
      <c r="G32" s="56">
        <v>-27390</v>
      </c>
      <c r="H32" s="5">
        <v>-21485</v>
      </c>
      <c r="I32" s="5">
        <v>-25000</v>
      </c>
      <c r="J32" s="54">
        <v>-30000</v>
      </c>
      <c r="K32" s="69">
        <v>-30000</v>
      </c>
      <c r="L32" s="17" t="s">
        <v>409</v>
      </c>
      <c r="M32" s="17"/>
      <c r="N32" s="17"/>
      <c r="O32">
        <v>150000</v>
      </c>
    </row>
    <row r="33" spans="3:16" x14ac:dyDescent="0.3">
      <c r="C33" s="1" t="s">
        <v>136</v>
      </c>
      <c r="F33" s="1" t="s">
        <v>137</v>
      </c>
      <c r="G33" s="56">
        <v>-1000</v>
      </c>
      <c r="H33" s="5">
        <v>-25300</v>
      </c>
      <c r="I33" s="5">
        <v>-15000</v>
      </c>
      <c r="J33" s="26">
        <v>0</v>
      </c>
      <c r="K33" s="69"/>
    </row>
    <row r="34" spans="3:16" x14ac:dyDescent="0.3">
      <c r="C34" s="1" t="s">
        <v>182</v>
      </c>
      <c r="F34" s="1" t="s">
        <v>183</v>
      </c>
      <c r="G34" s="56">
        <v>-5000</v>
      </c>
      <c r="H34" s="5">
        <v>-1656</v>
      </c>
      <c r="I34" s="5">
        <v>0</v>
      </c>
      <c r="J34" s="26">
        <v>0</v>
      </c>
      <c r="K34" s="69"/>
    </row>
    <row r="35" spans="3:16" x14ac:dyDescent="0.3">
      <c r="C35" s="1" t="s">
        <v>138</v>
      </c>
      <c r="F35" s="1" t="s">
        <v>139</v>
      </c>
      <c r="G35" s="56">
        <v>-4570</v>
      </c>
      <c r="H35" s="5">
        <v>-23085</v>
      </c>
      <c r="I35" s="5">
        <v>0</v>
      </c>
      <c r="J35" s="26">
        <v>0</v>
      </c>
      <c r="K35" s="69"/>
    </row>
    <row r="36" spans="3:16" x14ac:dyDescent="0.3">
      <c r="C36" s="1" t="s">
        <v>140</v>
      </c>
      <c r="F36" s="1" t="s">
        <v>147</v>
      </c>
      <c r="G36" s="5">
        <v>0</v>
      </c>
      <c r="H36" s="5">
        <v>0</v>
      </c>
      <c r="I36" s="5">
        <v>0</v>
      </c>
      <c r="J36" s="26">
        <v>0</v>
      </c>
      <c r="K36" s="69"/>
    </row>
    <row r="37" spans="3:16" x14ac:dyDescent="0.3">
      <c r="C37" s="1" t="s">
        <v>72</v>
      </c>
      <c r="F37" s="1" t="s">
        <v>73</v>
      </c>
      <c r="G37" s="5">
        <v>0</v>
      </c>
      <c r="H37" s="5">
        <v>-3500</v>
      </c>
      <c r="I37" s="5">
        <v>0</v>
      </c>
      <c r="J37" s="26">
        <v>0</v>
      </c>
      <c r="K37" s="69"/>
    </row>
    <row r="38" spans="3:16" x14ac:dyDescent="0.3">
      <c r="C38" s="1" t="s">
        <v>433</v>
      </c>
      <c r="F38" s="1" t="s">
        <v>434</v>
      </c>
      <c r="G38" s="5">
        <v>-900</v>
      </c>
      <c r="H38" s="5"/>
      <c r="I38" s="5"/>
      <c r="J38" s="26"/>
      <c r="K38" s="69"/>
      <c r="P38" t="s">
        <v>570</v>
      </c>
    </row>
    <row r="39" spans="3:16" x14ac:dyDescent="0.3">
      <c r="C39" s="1" t="s">
        <v>361</v>
      </c>
      <c r="F39" t="s">
        <v>362</v>
      </c>
      <c r="G39" s="5">
        <v>0</v>
      </c>
      <c r="H39" s="5">
        <v>0</v>
      </c>
      <c r="I39" s="5">
        <v>0</v>
      </c>
      <c r="J39" s="26">
        <v>0</v>
      </c>
      <c r="K39" s="69"/>
    </row>
    <row r="40" spans="3:16" x14ac:dyDescent="0.3">
      <c r="C40" s="1" t="s">
        <v>350</v>
      </c>
      <c r="F40" t="s">
        <v>351</v>
      </c>
      <c r="G40" s="5">
        <v>-4500</v>
      </c>
      <c r="H40" s="5">
        <v>0</v>
      </c>
      <c r="I40" s="5">
        <v>0</v>
      </c>
      <c r="J40" s="54">
        <v>-4500</v>
      </c>
      <c r="K40" s="69">
        <v>-3000</v>
      </c>
      <c r="L40" t="s">
        <v>594</v>
      </c>
    </row>
    <row r="41" spans="3:16" x14ac:dyDescent="0.3">
      <c r="C41" s="1" t="s">
        <v>363</v>
      </c>
      <c r="F41" s="1" t="s">
        <v>365</v>
      </c>
      <c r="G41" s="5">
        <v>-23281</v>
      </c>
      <c r="H41" s="5">
        <v>0</v>
      </c>
      <c r="I41" s="5">
        <v>0</v>
      </c>
      <c r="J41" s="26">
        <v>0</v>
      </c>
      <c r="K41" s="69"/>
    </row>
    <row r="42" spans="3:16" x14ac:dyDescent="0.3">
      <c r="C42" s="1" t="s">
        <v>364</v>
      </c>
      <c r="F42" s="1" t="s">
        <v>366</v>
      </c>
      <c r="G42" s="56">
        <v>4225</v>
      </c>
      <c r="H42" s="5">
        <v>0</v>
      </c>
      <c r="I42" s="5">
        <v>0</v>
      </c>
      <c r="J42" s="26">
        <v>0</v>
      </c>
      <c r="K42" s="69">
        <v>-10000</v>
      </c>
    </row>
    <row r="43" spans="3:16" x14ac:dyDescent="0.3">
      <c r="C43" s="1" t="s">
        <v>367</v>
      </c>
      <c r="F43" t="s">
        <v>368</v>
      </c>
      <c r="G43" s="56">
        <v>-10640</v>
      </c>
      <c r="H43" s="5">
        <v>0</v>
      </c>
      <c r="I43" s="5">
        <v>0</v>
      </c>
      <c r="J43" s="26">
        <v>0</v>
      </c>
      <c r="K43" s="69">
        <v>-5000</v>
      </c>
    </row>
    <row r="44" spans="3:16" x14ac:dyDescent="0.3">
      <c r="C44" s="1" t="s">
        <v>142</v>
      </c>
      <c r="F44" s="1" t="s">
        <v>143</v>
      </c>
      <c r="G44" s="5">
        <v>0</v>
      </c>
      <c r="H44" s="5">
        <v>0</v>
      </c>
      <c r="I44" s="5">
        <v>0</v>
      </c>
      <c r="J44" s="26"/>
      <c r="K44" s="69"/>
    </row>
    <row r="45" spans="3:16" x14ac:dyDescent="0.3">
      <c r="C45" s="1" t="s">
        <v>144</v>
      </c>
      <c r="F45" s="1" t="s">
        <v>352</v>
      </c>
      <c r="G45" s="5">
        <v>0</v>
      </c>
      <c r="H45" s="5">
        <v>0</v>
      </c>
      <c r="I45" s="5">
        <v>0</v>
      </c>
      <c r="J45" s="26">
        <v>0</v>
      </c>
      <c r="K45" s="69"/>
    </row>
    <row r="46" spans="3:16" x14ac:dyDescent="0.3">
      <c r="C46" s="1" t="s">
        <v>16</v>
      </c>
      <c r="F46" s="1" t="s">
        <v>17</v>
      </c>
      <c r="G46" s="5">
        <v>-29148</v>
      </c>
      <c r="H46" s="5">
        <v>-33454</v>
      </c>
      <c r="I46" s="5">
        <v>0</v>
      </c>
      <c r="J46" s="26">
        <v>-25000</v>
      </c>
      <c r="K46" s="69">
        <v>-30000</v>
      </c>
    </row>
    <row r="47" spans="3:16" x14ac:dyDescent="0.3">
      <c r="C47" s="1" t="s">
        <v>146</v>
      </c>
      <c r="F47" s="1" t="s">
        <v>147</v>
      </c>
      <c r="G47" s="5">
        <v>0</v>
      </c>
      <c r="H47" s="5">
        <v>0</v>
      </c>
      <c r="I47" s="5">
        <v>0</v>
      </c>
      <c r="J47" s="26">
        <v>0</v>
      </c>
      <c r="K47" s="69"/>
    </row>
    <row r="48" spans="3:16" x14ac:dyDescent="0.3">
      <c r="C48" s="1" t="s">
        <v>18</v>
      </c>
      <c r="G48" s="7">
        <f>SUM(G24:G47)</f>
        <v>-487162</v>
      </c>
      <c r="H48" s="7">
        <f>SUM(H25:H47)</f>
        <v>-476136</v>
      </c>
      <c r="I48" s="7">
        <f>SUM(I25:I47)</f>
        <v>-350000</v>
      </c>
      <c r="J48" s="28">
        <f>SUM(J25:J47)</f>
        <v>-324500</v>
      </c>
      <c r="K48" s="69">
        <f>SUM(K25:K47)</f>
        <v>-324000</v>
      </c>
    </row>
    <row r="49" spans="2:12" x14ac:dyDescent="0.3">
      <c r="G49" s="5"/>
      <c r="H49" s="5"/>
      <c r="I49" s="5"/>
      <c r="J49" s="24"/>
      <c r="K49" s="69"/>
    </row>
    <row r="50" spans="2:12" x14ac:dyDescent="0.3">
      <c r="B50" s="1" t="s">
        <v>91</v>
      </c>
      <c r="G50" s="5"/>
      <c r="H50" s="5"/>
      <c r="I50" s="5"/>
      <c r="J50" s="24"/>
      <c r="K50" s="69"/>
    </row>
    <row r="51" spans="2:12" x14ac:dyDescent="0.3">
      <c r="B51" s="1"/>
      <c r="C51">
        <v>5010</v>
      </c>
      <c r="F51" t="s">
        <v>499</v>
      </c>
      <c r="G51" s="56">
        <v>780</v>
      </c>
      <c r="H51" s="5"/>
      <c r="I51" s="5"/>
      <c r="J51" s="24"/>
      <c r="K51" s="69"/>
    </row>
    <row r="52" spans="2:12" x14ac:dyDescent="0.3">
      <c r="C52" s="1" t="s">
        <v>92</v>
      </c>
      <c r="F52" s="1" t="s">
        <v>93</v>
      </c>
      <c r="G52" s="5">
        <v>0</v>
      </c>
      <c r="H52" s="5">
        <v>-875</v>
      </c>
      <c r="I52" s="5">
        <v>0</v>
      </c>
      <c r="J52" s="24">
        <v>0</v>
      </c>
      <c r="K52" s="69"/>
    </row>
    <row r="53" spans="2:12" x14ac:dyDescent="0.3">
      <c r="C53" s="1" t="s">
        <v>148</v>
      </c>
      <c r="F53" s="1" t="s">
        <v>149</v>
      </c>
      <c r="G53" s="5">
        <v>0</v>
      </c>
      <c r="H53" s="5">
        <v>0</v>
      </c>
      <c r="I53" s="5">
        <v>0</v>
      </c>
      <c r="J53" s="24">
        <v>0</v>
      </c>
      <c r="K53" s="69"/>
    </row>
    <row r="54" spans="2:12" x14ac:dyDescent="0.3">
      <c r="C54" s="1" t="s">
        <v>369</v>
      </c>
      <c r="F54" t="s">
        <v>371</v>
      </c>
      <c r="G54" s="5">
        <v>0</v>
      </c>
      <c r="H54" s="5">
        <v>0</v>
      </c>
      <c r="I54" s="5">
        <v>0</v>
      </c>
      <c r="J54" s="24">
        <v>0</v>
      </c>
      <c r="K54" s="69"/>
    </row>
    <row r="55" spans="2:12" x14ac:dyDescent="0.3">
      <c r="C55" s="1" t="s">
        <v>370</v>
      </c>
      <c r="F55" t="s">
        <v>372</v>
      </c>
      <c r="G55" s="5">
        <v>0</v>
      </c>
      <c r="H55" s="5">
        <v>0</v>
      </c>
      <c r="I55" s="5">
        <v>0</v>
      </c>
      <c r="J55" s="24">
        <v>0</v>
      </c>
      <c r="K55" s="69"/>
    </row>
    <row r="56" spans="2:12" x14ac:dyDescent="0.3">
      <c r="C56" s="1" t="s">
        <v>104</v>
      </c>
      <c r="G56" s="7">
        <f>SUM(G51:G55)</f>
        <v>780</v>
      </c>
      <c r="H56" s="7">
        <f>SUM(H52:H55)</f>
        <v>-875</v>
      </c>
      <c r="I56" s="7">
        <f>SUM(I52:I55)</f>
        <v>0</v>
      </c>
      <c r="J56" s="24">
        <f>SUM(J52:J55)</f>
        <v>0</v>
      </c>
      <c r="K56" s="70">
        <f>SUM(K52:K55)</f>
        <v>0</v>
      </c>
    </row>
    <row r="57" spans="2:12" x14ac:dyDescent="0.3">
      <c r="G57" s="5"/>
      <c r="H57" s="5"/>
      <c r="I57" s="5"/>
      <c r="J57" s="24"/>
      <c r="K57" s="69"/>
    </row>
    <row r="58" spans="2:12" x14ac:dyDescent="0.3">
      <c r="B58" s="1" t="s">
        <v>20</v>
      </c>
      <c r="G58" s="5"/>
      <c r="H58" s="5"/>
      <c r="I58" s="5"/>
      <c r="J58" s="24"/>
      <c r="K58" s="69"/>
    </row>
    <row r="59" spans="2:12" x14ac:dyDescent="0.3">
      <c r="C59" s="1" t="s">
        <v>156</v>
      </c>
      <c r="F59" s="1" t="s">
        <v>157</v>
      </c>
      <c r="G59" s="5">
        <v>0</v>
      </c>
      <c r="H59" s="5">
        <v>0</v>
      </c>
      <c r="I59" s="5">
        <v>0</v>
      </c>
      <c r="J59" s="24">
        <v>0</v>
      </c>
      <c r="K59" s="69"/>
    </row>
    <row r="60" spans="2:12" x14ac:dyDescent="0.3">
      <c r="C60" s="1" t="s">
        <v>21</v>
      </c>
      <c r="F60" s="1" t="s">
        <v>373</v>
      </c>
      <c r="G60" s="5">
        <v>-6000</v>
      </c>
      <c r="H60" s="5">
        <v>-1500</v>
      </c>
      <c r="I60" s="5">
        <v>0</v>
      </c>
      <c r="J60" s="24">
        <v>0</v>
      </c>
      <c r="K60" s="71">
        <v>-10000</v>
      </c>
    </row>
    <row r="61" spans="2:12" x14ac:dyDescent="0.3">
      <c r="C61" s="1" t="s">
        <v>158</v>
      </c>
      <c r="F61" s="1" t="s">
        <v>159</v>
      </c>
      <c r="G61" s="5">
        <v>0</v>
      </c>
      <c r="H61" s="5">
        <v>-2000</v>
      </c>
      <c r="I61" s="5">
        <v>0</v>
      </c>
      <c r="J61" s="24">
        <v>0</v>
      </c>
      <c r="K61" s="69"/>
    </row>
    <row r="62" spans="2:12" x14ac:dyDescent="0.3">
      <c r="C62" s="1" t="s">
        <v>184</v>
      </c>
      <c r="F62" s="1" t="s">
        <v>185</v>
      </c>
      <c r="G62" s="5">
        <v>0</v>
      </c>
      <c r="H62" s="5">
        <v>0</v>
      </c>
      <c r="I62" s="5">
        <v>0</v>
      </c>
      <c r="J62" s="24">
        <v>0</v>
      </c>
      <c r="K62" s="69"/>
    </row>
    <row r="63" spans="2:12" x14ac:dyDescent="0.3">
      <c r="C63" s="1" t="s">
        <v>25</v>
      </c>
      <c r="F63" s="1" t="s">
        <v>26</v>
      </c>
      <c r="G63" s="5">
        <v>-20275</v>
      </c>
      <c r="H63" s="5">
        <v>-339412</v>
      </c>
      <c r="I63" s="5">
        <v>-90000</v>
      </c>
      <c r="J63" s="26">
        <v>-90000</v>
      </c>
      <c r="K63" s="69">
        <v>-60000</v>
      </c>
      <c r="L63" t="s">
        <v>568</v>
      </c>
    </row>
    <row r="64" spans="2:12" x14ac:dyDescent="0.3">
      <c r="C64" s="1" t="s">
        <v>105</v>
      </c>
      <c r="F64" s="1" t="s">
        <v>106</v>
      </c>
      <c r="G64" s="5">
        <v>0</v>
      </c>
      <c r="H64" s="5">
        <v>-27000</v>
      </c>
      <c r="I64" s="5">
        <v>0</v>
      </c>
      <c r="J64" s="5">
        <v>0</v>
      </c>
      <c r="K64" s="93"/>
    </row>
    <row r="65" spans="2:11" x14ac:dyDescent="0.3">
      <c r="C65" s="1" t="s">
        <v>374</v>
      </c>
      <c r="F65" t="s">
        <v>375</v>
      </c>
      <c r="G65" s="5">
        <v>-1149</v>
      </c>
      <c r="H65" s="5">
        <v>0</v>
      </c>
      <c r="I65" s="5">
        <v>0</v>
      </c>
      <c r="J65" s="5">
        <v>0</v>
      </c>
      <c r="K65" s="93"/>
    </row>
    <row r="66" spans="2:11" x14ac:dyDescent="0.3">
      <c r="C66" s="1" t="s">
        <v>160</v>
      </c>
      <c r="F66" s="1" t="s">
        <v>161</v>
      </c>
      <c r="G66" s="66">
        <v>-8646</v>
      </c>
      <c r="H66" s="5">
        <v>-4570</v>
      </c>
      <c r="I66" s="5">
        <v>-5000</v>
      </c>
      <c r="J66" s="5">
        <v>-5000</v>
      </c>
      <c r="K66" s="93">
        <v>-5000</v>
      </c>
    </row>
    <row r="67" spans="2:11" x14ac:dyDescent="0.3">
      <c r="C67" s="1" t="s">
        <v>162</v>
      </c>
      <c r="F67" s="1" t="s">
        <v>285</v>
      </c>
      <c r="G67" s="66">
        <v>-57</v>
      </c>
      <c r="H67" s="5"/>
      <c r="I67" s="5"/>
      <c r="J67" s="5"/>
      <c r="K67" s="93"/>
    </row>
    <row r="68" spans="2:11" x14ac:dyDescent="0.3">
      <c r="C68" s="1" t="s">
        <v>359</v>
      </c>
      <c r="F68" s="1" t="s">
        <v>405</v>
      </c>
      <c r="G68" s="66">
        <v>300</v>
      </c>
      <c r="H68" s="5"/>
      <c r="I68" s="5"/>
      <c r="J68" s="5"/>
      <c r="K68" s="93"/>
    </row>
    <row r="69" spans="2:11" x14ac:dyDescent="0.3">
      <c r="C69" s="1" t="s">
        <v>107</v>
      </c>
      <c r="F69" s="1" t="s">
        <v>323</v>
      </c>
      <c r="G69" s="5">
        <v>0</v>
      </c>
      <c r="H69" s="5">
        <v>-79291</v>
      </c>
      <c r="I69" s="5">
        <v>-28300</v>
      </c>
      <c r="J69" s="5">
        <v>0</v>
      </c>
      <c r="K69" s="93"/>
    </row>
    <row r="70" spans="2:11" x14ac:dyDescent="0.3">
      <c r="C70" s="1" t="s">
        <v>186</v>
      </c>
      <c r="F70" s="1" t="s">
        <v>187</v>
      </c>
      <c r="G70" s="5">
        <v>0</v>
      </c>
      <c r="H70" s="5">
        <v>0</v>
      </c>
      <c r="I70" s="5">
        <v>0</v>
      </c>
      <c r="J70" s="5">
        <v>0</v>
      </c>
      <c r="K70" s="93"/>
    </row>
    <row r="71" spans="2:11" x14ac:dyDescent="0.3">
      <c r="C71" s="1" t="s">
        <v>109</v>
      </c>
      <c r="F71" s="1" t="s">
        <v>110</v>
      </c>
      <c r="G71" s="5">
        <v>0</v>
      </c>
      <c r="H71" s="5">
        <v>-12000</v>
      </c>
      <c r="I71" s="5">
        <v>0</v>
      </c>
      <c r="J71" s="5">
        <v>0</v>
      </c>
      <c r="K71" s="93"/>
    </row>
    <row r="72" spans="2:11" x14ac:dyDescent="0.3">
      <c r="C72" s="1" t="s">
        <v>111</v>
      </c>
      <c r="F72" s="1" t="s">
        <v>112</v>
      </c>
      <c r="G72" s="5">
        <v>-39236</v>
      </c>
      <c r="H72" s="5">
        <v>-27176</v>
      </c>
      <c r="I72" s="5">
        <v>-25000</v>
      </c>
      <c r="J72" s="5">
        <v>-50000</v>
      </c>
      <c r="K72" s="93">
        <v>-50000</v>
      </c>
    </row>
    <row r="73" spans="2:11" x14ac:dyDescent="0.3">
      <c r="C73" s="1" t="s">
        <v>554</v>
      </c>
      <c r="F73" s="1" t="s">
        <v>574</v>
      </c>
      <c r="G73" s="5">
        <v>-500</v>
      </c>
      <c r="H73" s="5"/>
      <c r="I73" s="5"/>
      <c r="J73" s="5"/>
      <c r="K73" s="93"/>
    </row>
    <row r="74" spans="2:11" x14ac:dyDescent="0.3">
      <c r="C74" s="1" t="s">
        <v>164</v>
      </c>
      <c r="F74" s="1" t="s">
        <v>165</v>
      </c>
      <c r="G74" s="5">
        <v>0</v>
      </c>
      <c r="H74" s="5">
        <v>-8627</v>
      </c>
      <c r="I74" s="5">
        <v>0</v>
      </c>
      <c r="J74" s="24"/>
      <c r="K74" s="69"/>
    </row>
    <row r="75" spans="2:11" x14ac:dyDescent="0.3">
      <c r="C75" s="1" t="s">
        <v>166</v>
      </c>
      <c r="F75" s="1" t="s">
        <v>167</v>
      </c>
      <c r="G75" s="5"/>
      <c r="H75" s="5">
        <v>0</v>
      </c>
      <c r="I75" s="5">
        <v>0</v>
      </c>
      <c r="J75" s="24">
        <v>-2000</v>
      </c>
      <c r="K75" s="69"/>
    </row>
    <row r="76" spans="2:11" x14ac:dyDescent="0.3">
      <c r="C76" s="1" t="s">
        <v>168</v>
      </c>
      <c r="F76" s="1" t="s">
        <v>169</v>
      </c>
      <c r="G76" s="5">
        <v>0</v>
      </c>
      <c r="H76" s="5">
        <v>0</v>
      </c>
      <c r="I76" s="5">
        <v>-3000</v>
      </c>
      <c r="J76" s="24"/>
      <c r="K76" s="69"/>
    </row>
    <row r="77" spans="2:11" x14ac:dyDescent="0.3">
      <c r="C77" s="1" t="s">
        <v>27</v>
      </c>
      <c r="G77" s="7">
        <f>SUM(G59:G76)</f>
        <v>-75563</v>
      </c>
      <c r="H77" s="7">
        <f>SUM(H59:H76)</f>
        <v>-501576</v>
      </c>
      <c r="I77" s="7">
        <f>SUM(I59:I76)</f>
        <v>-151300</v>
      </c>
      <c r="J77" s="7">
        <f>SUM(J59:J76)</f>
        <v>-147000</v>
      </c>
      <c r="K77" s="70">
        <f>SUM(K59:K76)</f>
        <v>-125000</v>
      </c>
    </row>
    <row r="78" spans="2:11" x14ac:dyDescent="0.3">
      <c r="G78" s="5"/>
      <c r="H78" s="5"/>
      <c r="I78" s="5"/>
      <c r="J78" s="24"/>
      <c r="K78" s="69"/>
    </row>
    <row r="79" spans="2:11" x14ac:dyDescent="0.3">
      <c r="B79" s="1" t="s">
        <v>28</v>
      </c>
      <c r="G79" s="5">
        <f>SUM(G48+G56+G77)</f>
        <v>-561945</v>
      </c>
      <c r="H79" s="5">
        <f>SUM(H48+H56+H77)</f>
        <v>-978587</v>
      </c>
      <c r="I79" s="5">
        <f>SUM(I48+I56+I77)</f>
        <v>-501300</v>
      </c>
      <c r="J79" s="29">
        <f>+J48+J56+J77</f>
        <v>-471500</v>
      </c>
      <c r="K79" s="69">
        <f>SUM(K77+K48)</f>
        <v>-449000</v>
      </c>
    </row>
    <row r="80" spans="2:11" x14ac:dyDescent="0.3">
      <c r="G80" s="5"/>
      <c r="H80" s="5"/>
      <c r="I80" s="5"/>
      <c r="J80" s="24"/>
      <c r="K80" s="69"/>
    </row>
    <row r="81" spans="1:11" x14ac:dyDescent="0.3">
      <c r="A81" s="1" t="s">
        <v>33</v>
      </c>
      <c r="G81" s="5">
        <f>SUM(G21+G79)</f>
        <v>-340525</v>
      </c>
      <c r="H81" s="5">
        <f>SUM(H21+H79)</f>
        <v>-793240</v>
      </c>
      <c r="I81" s="5">
        <f>SUM(I21+I79)</f>
        <v>-351300</v>
      </c>
      <c r="J81" s="29">
        <f>SUM(J21+J79)</f>
        <v>-321500</v>
      </c>
      <c r="K81" s="69">
        <f>SUM(K21+K79)</f>
        <v>-249000</v>
      </c>
    </row>
  </sheetData>
  <pageMargins left="0.51181102362204722" right="0.51181102362204722" top="0.15748031496062992" bottom="0.15748031496062992" header="0.31496062992125984" footer="0.31496062992125984"/>
  <pageSetup paperSize="9" orientation="portrait" r:id="rId1"/>
  <headerFooter>
    <oddFooter>&amp;C_x000D_&amp;1#&amp;"Noto IKEA Latin"&amp;8&amp;K5A5A5A 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5133-ADDF-4BCB-8B38-8DD5F2D8225B}">
  <dimension ref="A1:L34"/>
  <sheetViews>
    <sheetView topLeftCell="A3" zoomScaleNormal="100" workbookViewId="0">
      <selection activeCell="K26" sqref="K26"/>
    </sheetView>
  </sheetViews>
  <sheetFormatPr defaultRowHeight="14.4" x14ac:dyDescent="0.3"/>
  <cols>
    <col min="1" max="1" width="3" customWidth="1"/>
    <col min="2" max="2" width="0.77734375" customWidth="1"/>
    <col min="3" max="3" width="5.44140625" customWidth="1"/>
    <col min="4" max="4" width="10.44140625" hidden="1" customWidth="1"/>
    <col min="5" max="5" width="0" hidden="1" customWidth="1"/>
    <col min="6" max="6" width="41.77734375" customWidth="1"/>
    <col min="7" max="7" width="16" bestFit="1" customWidth="1"/>
    <col min="8" max="8" width="16.77734375" customWidth="1"/>
    <col min="9" max="9" width="17" bestFit="1" customWidth="1"/>
    <col min="10" max="10" width="11.21875" bestFit="1" customWidth="1"/>
    <col min="11" max="11" width="12" customWidth="1"/>
    <col min="12" max="12" width="10.77734375" customWidth="1"/>
  </cols>
  <sheetData>
    <row r="1" spans="1:12" x14ac:dyDescent="0.3">
      <c r="A1" s="1" t="s">
        <v>0</v>
      </c>
      <c r="C1" s="1"/>
      <c r="D1" s="1" t="s">
        <v>1</v>
      </c>
      <c r="G1" s="5"/>
      <c r="H1" s="5"/>
      <c r="I1" s="5"/>
    </row>
    <row r="2" spans="1:12" x14ac:dyDescent="0.3">
      <c r="A2" s="1" t="s">
        <v>2</v>
      </c>
      <c r="C2" s="1"/>
      <c r="D2" s="2">
        <v>45104</v>
      </c>
      <c r="G2" s="5"/>
      <c r="H2" s="5"/>
      <c r="I2" s="5"/>
    </row>
    <row r="3" spans="1:12" x14ac:dyDescent="0.3">
      <c r="A3" s="1" t="s">
        <v>336</v>
      </c>
      <c r="C3" s="1"/>
      <c r="D3" s="1" t="s">
        <v>3</v>
      </c>
      <c r="G3" s="5"/>
      <c r="H3" s="5"/>
      <c r="I3" s="5"/>
    </row>
    <row r="4" spans="1:12" x14ac:dyDescent="0.3">
      <c r="A4" s="1" t="s">
        <v>188</v>
      </c>
      <c r="G4" s="5"/>
      <c r="H4" s="5"/>
      <c r="I4" s="5"/>
    </row>
    <row r="5" spans="1:12" x14ac:dyDescent="0.3">
      <c r="A5" s="1" t="s">
        <v>335</v>
      </c>
      <c r="G5" s="5"/>
      <c r="H5" s="5"/>
      <c r="I5" s="5"/>
    </row>
    <row r="6" spans="1:12" x14ac:dyDescent="0.3">
      <c r="G6" s="5"/>
      <c r="H6" s="5"/>
      <c r="I6" s="5"/>
      <c r="J6" t="s">
        <v>255</v>
      </c>
    </row>
    <row r="7" spans="1:12" ht="15" thickBot="1" x14ac:dyDescent="0.35">
      <c r="G7" s="58" t="s">
        <v>421</v>
      </c>
      <c r="H7" s="10" t="s">
        <v>340</v>
      </c>
      <c r="I7" s="10" t="s">
        <v>339</v>
      </c>
      <c r="J7" s="4" t="s">
        <v>338</v>
      </c>
      <c r="K7" s="45" t="s">
        <v>420</v>
      </c>
      <c r="L7" s="45" t="s">
        <v>524</v>
      </c>
    </row>
    <row r="8" spans="1:12" x14ac:dyDescent="0.3">
      <c r="A8" s="1" t="s">
        <v>7</v>
      </c>
      <c r="G8" s="5"/>
      <c r="H8" s="5"/>
      <c r="I8" s="5"/>
    </row>
    <row r="9" spans="1:12" x14ac:dyDescent="0.3">
      <c r="C9" s="1" t="s">
        <v>189</v>
      </c>
      <c r="F9" s="1" t="s">
        <v>190</v>
      </c>
      <c r="G9" s="71">
        <v>28200</v>
      </c>
      <c r="H9" s="71">
        <v>33500</v>
      </c>
      <c r="I9" s="71">
        <v>90000</v>
      </c>
      <c r="J9" s="90">
        <v>45000</v>
      </c>
      <c r="K9" s="70">
        <v>50000</v>
      </c>
    </row>
    <row r="10" spans="1:12" x14ac:dyDescent="0.3">
      <c r="C10" s="1" t="s">
        <v>50</v>
      </c>
      <c r="F10" s="1" t="s">
        <v>51</v>
      </c>
      <c r="G10" s="71">
        <v>0</v>
      </c>
      <c r="H10" s="71">
        <v>0</v>
      </c>
      <c r="I10" s="71">
        <v>75000</v>
      </c>
      <c r="J10" s="90">
        <v>40000</v>
      </c>
      <c r="K10" s="70">
        <v>40000</v>
      </c>
    </row>
    <row r="11" spans="1:12" x14ac:dyDescent="0.3">
      <c r="B11" s="1" t="s">
        <v>11</v>
      </c>
      <c r="G11" s="91">
        <f>SUM(G9:G10)</f>
        <v>28200</v>
      </c>
      <c r="H11" s="91">
        <f>SUM(H9:H10)</f>
        <v>33500</v>
      </c>
      <c r="I11" s="91">
        <f>SUM(I9:I10)</f>
        <v>165000</v>
      </c>
      <c r="J11" s="90">
        <f>SUM(J9:J10)</f>
        <v>85000</v>
      </c>
      <c r="K11" s="70">
        <f>SUM(K9:K10)</f>
        <v>90000</v>
      </c>
    </row>
    <row r="12" spans="1:12" x14ac:dyDescent="0.3">
      <c r="G12" s="71"/>
      <c r="H12" s="71"/>
      <c r="I12" s="71"/>
      <c r="J12" s="90"/>
      <c r="K12" s="69"/>
    </row>
    <row r="13" spans="1:12" x14ac:dyDescent="0.3">
      <c r="A13" s="1" t="s">
        <v>12</v>
      </c>
      <c r="G13" s="71"/>
      <c r="H13" s="71"/>
      <c r="I13" s="71"/>
      <c r="J13" s="90"/>
      <c r="K13" s="69"/>
    </row>
    <row r="14" spans="1:12" x14ac:dyDescent="0.3">
      <c r="B14" s="1" t="s">
        <v>13</v>
      </c>
      <c r="G14" s="71"/>
      <c r="H14" s="71"/>
      <c r="I14" s="71"/>
      <c r="J14" s="90"/>
      <c r="K14" s="69"/>
    </row>
    <row r="15" spans="1:12" x14ac:dyDescent="0.3">
      <c r="C15" s="1" t="s">
        <v>124</v>
      </c>
      <c r="F15" s="1" t="s">
        <v>125</v>
      </c>
      <c r="G15" s="71">
        <v>-2760</v>
      </c>
      <c r="H15" s="71">
        <v>0</v>
      </c>
      <c r="I15" s="71">
        <v>-7000</v>
      </c>
      <c r="J15" s="90">
        <v>-7000</v>
      </c>
      <c r="K15" s="70">
        <v>-7000</v>
      </c>
    </row>
    <row r="16" spans="1:12" x14ac:dyDescent="0.3">
      <c r="C16" s="1" t="s">
        <v>128</v>
      </c>
      <c r="F16" s="1" t="s">
        <v>129</v>
      </c>
      <c r="G16" s="71"/>
      <c r="H16" s="71">
        <v>-1207</v>
      </c>
      <c r="I16" s="71">
        <v>-20000</v>
      </c>
      <c r="J16" s="90"/>
      <c r="K16" s="69"/>
    </row>
    <row r="17" spans="2:11" x14ac:dyDescent="0.3">
      <c r="C17" s="1" t="s">
        <v>180</v>
      </c>
      <c r="F17" s="1" t="s">
        <v>181</v>
      </c>
      <c r="G17" s="71">
        <v>0</v>
      </c>
      <c r="H17" s="71">
        <v>0</v>
      </c>
      <c r="I17" s="71">
        <v>-12000</v>
      </c>
      <c r="J17" s="90"/>
      <c r="K17" s="70">
        <v>-10000</v>
      </c>
    </row>
    <row r="18" spans="2:11" x14ac:dyDescent="0.3">
      <c r="C18" s="1" t="s">
        <v>140</v>
      </c>
      <c r="F18" s="1" t="s">
        <v>141</v>
      </c>
      <c r="G18" s="71">
        <v>0</v>
      </c>
      <c r="H18" s="71">
        <v>0</v>
      </c>
      <c r="I18" s="71">
        <v>-30000</v>
      </c>
      <c r="J18" s="90"/>
      <c r="K18" s="70">
        <v>-15000</v>
      </c>
    </row>
    <row r="19" spans="2:11" x14ac:dyDescent="0.3">
      <c r="C19" s="1" t="s">
        <v>488</v>
      </c>
      <c r="F19" s="1" t="s">
        <v>489</v>
      </c>
      <c r="G19" s="71">
        <v>-1288</v>
      </c>
      <c r="H19" s="71"/>
      <c r="I19" s="71"/>
      <c r="J19" s="90"/>
      <c r="K19" s="69">
        <v>-2000</v>
      </c>
    </row>
    <row r="20" spans="2:11" x14ac:dyDescent="0.3">
      <c r="C20" s="1" t="s">
        <v>191</v>
      </c>
      <c r="F20" s="1" t="s">
        <v>192</v>
      </c>
      <c r="G20" s="71">
        <v>-10925</v>
      </c>
      <c r="H20" s="71">
        <v>-2840</v>
      </c>
      <c r="I20" s="71">
        <v>0</v>
      </c>
      <c r="J20" s="90">
        <v>-10000</v>
      </c>
      <c r="K20" s="70">
        <v>-12000</v>
      </c>
    </row>
    <row r="21" spans="2:11" x14ac:dyDescent="0.3">
      <c r="C21" s="1" t="s">
        <v>193</v>
      </c>
      <c r="F21" s="1" t="s">
        <v>194</v>
      </c>
      <c r="G21" s="92">
        <v>-12150</v>
      </c>
      <c r="H21" s="71">
        <v>-10148</v>
      </c>
      <c r="I21" s="71">
        <v>0</v>
      </c>
      <c r="J21" s="90">
        <v>-5000</v>
      </c>
      <c r="K21" s="69"/>
    </row>
    <row r="22" spans="2:11" x14ac:dyDescent="0.3">
      <c r="C22" s="1" t="s">
        <v>195</v>
      </c>
      <c r="F22" s="1" t="s">
        <v>196</v>
      </c>
      <c r="G22" s="71">
        <v>-2700</v>
      </c>
      <c r="H22" s="71">
        <v>0</v>
      </c>
      <c r="I22" s="71">
        <v>-7580</v>
      </c>
      <c r="J22" s="90">
        <v>-7580</v>
      </c>
      <c r="K22" s="70">
        <v>-2700</v>
      </c>
    </row>
    <row r="23" spans="2:11" x14ac:dyDescent="0.3">
      <c r="C23" s="1" t="s">
        <v>501</v>
      </c>
      <c r="F23" s="1" t="s">
        <v>502</v>
      </c>
      <c r="G23" s="71">
        <v>-6100</v>
      </c>
      <c r="H23" s="71"/>
      <c r="I23" s="71"/>
      <c r="J23" s="90"/>
      <c r="K23" s="69">
        <v>-5000</v>
      </c>
    </row>
    <row r="24" spans="2:11" x14ac:dyDescent="0.3">
      <c r="C24" s="1" t="s">
        <v>76</v>
      </c>
      <c r="F24" s="1" t="s">
        <v>490</v>
      </c>
      <c r="G24" s="71">
        <v>-1100</v>
      </c>
      <c r="H24" s="71"/>
      <c r="I24" s="71"/>
      <c r="J24" s="90"/>
      <c r="K24" s="69"/>
    </row>
    <row r="25" spans="2:11" x14ac:dyDescent="0.3">
      <c r="C25" s="1" t="s">
        <v>198</v>
      </c>
      <c r="F25" s="1" t="s">
        <v>327</v>
      </c>
      <c r="G25" s="71"/>
      <c r="H25" s="71"/>
      <c r="I25" s="71">
        <v>-30000</v>
      </c>
      <c r="J25" s="90">
        <v>-2000</v>
      </c>
      <c r="K25" s="69"/>
    </row>
    <row r="26" spans="2:11" x14ac:dyDescent="0.3">
      <c r="C26" s="1" t="s">
        <v>18</v>
      </c>
      <c r="G26" s="91">
        <f>SUM(G14:G25)</f>
        <v>-37023</v>
      </c>
      <c r="H26" s="91">
        <f>SUM(H15:H25)</f>
        <v>-14195</v>
      </c>
      <c r="I26" s="91">
        <f>SUM(I15:I25)</f>
        <v>-106580</v>
      </c>
      <c r="J26" s="90">
        <f>SUM(J15:J25)</f>
        <v>-31580</v>
      </c>
      <c r="K26" s="69">
        <f>SUM(K15:K25)</f>
        <v>-53700</v>
      </c>
    </row>
    <row r="27" spans="2:11" x14ac:dyDescent="0.3">
      <c r="G27" s="71"/>
      <c r="H27" s="71"/>
      <c r="I27" s="71"/>
      <c r="J27" s="90"/>
      <c r="K27" s="69"/>
    </row>
    <row r="28" spans="2:11" x14ac:dyDescent="0.3">
      <c r="B28" s="1" t="s">
        <v>91</v>
      </c>
      <c r="G28" s="71"/>
      <c r="H28" s="71"/>
      <c r="I28" s="71"/>
      <c r="J28" s="90"/>
      <c r="K28" s="69"/>
    </row>
    <row r="29" spans="2:11" x14ac:dyDescent="0.3">
      <c r="C29" s="1" t="s">
        <v>92</v>
      </c>
      <c r="F29" s="1" t="s">
        <v>93</v>
      </c>
      <c r="G29" s="71"/>
      <c r="H29" s="71">
        <v>0</v>
      </c>
      <c r="I29" s="71">
        <v>-1000</v>
      </c>
      <c r="J29" s="89">
        <v>-2000</v>
      </c>
      <c r="K29" s="71">
        <v>-1000</v>
      </c>
    </row>
    <row r="30" spans="2:11" x14ac:dyDescent="0.3">
      <c r="C30" s="1" t="s">
        <v>104</v>
      </c>
      <c r="G30" s="91">
        <f>SUM(G29)</f>
        <v>0</v>
      </c>
      <c r="H30" s="91">
        <f>SUM(H29)</f>
        <v>0</v>
      </c>
      <c r="I30" s="91">
        <f>SUM(I29)</f>
        <v>-1000</v>
      </c>
      <c r="J30" s="91">
        <f>SUM(J29)</f>
        <v>-2000</v>
      </c>
      <c r="K30" s="70">
        <f>SUM(K29)</f>
        <v>-1000</v>
      </c>
    </row>
    <row r="31" spans="2:11" x14ac:dyDescent="0.3">
      <c r="G31" s="71"/>
      <c r="H31" s="71"/>
      <c r="I31" s="71"/>
      <c r="J31" s="90"/>
      <c r="K31" s="69"/>
    </row>
    <row r="32" spans="2:11" x14ac:dyDescent="0.3">
      <c r="B32" s="1" t="s">
        <v>28</v>
      </c>
      <c r="G32" s="71">
        <f>SUM(G26+G30)</f>
        <v>-37023</v>
      </c>
      <c r="H32" s="71">
        <f>SUM(H26+H30)</f>
        <v>-14195</v>
      </c>
      <c r="I32" s="71">
        <f>SUM(I26+I30)</f>
        <v>-107580</v>
      </c>
      <c r="J32" s="90">
        <f>SUM(J26+J30)</f>
        <v>-33580</v>
      </c>
      <c r="K32" s="69">
        <f>SUM(K26+K30)</f>
        <v>-54700</v>
      </c>
    </row>
    <row r="33" spans="1:11" x14ac:dyDescent="0.3">
      <c r="G33" s="71"/>
      <c r="H33" s="71"/>
      <c r="I33" s="71"/>
      <c r="J33" s="71"/>
      <c r="K33" s="69"/>
    </row>
    <row r="34" spans="1:11" x14ac:dyDescent="0.3">
      <c r="A34" s="1" t="s">
        <v>33</v>
      </c>
      <c r="G34" s="91">
        <f>SUM(G11+G32)</f>
        <v>-8823</v>
      </c>
      <c r="H34" s="91">
        <f>SUM(H11+H32)</f>
        <v>19305</v>
      </c>
      <c r="I34" s="91">
        <f>SUM(I11+I32)</f>
        <v>57420</v>
      </c>
      <c r="J34" s="103">
        <f>SUM(J11+J32)</f>
        <v>51420</v>
      </c>
      <c r="K34" s="69">
        <f>SUM(K11+K32)</f>
        <v>35300</v>
      </c>
    </row>
  </sheetData>
  <pageMargins left="0.7" right="0.7" top="0.75" bottom="0.75" header="0.3" footer="0.3"/>
  <pageSetup paperSize="9" scale="96" orientation="portrait" r:id="rId1"/>
  <headerFooter>
    <oddFooter>&amp;C_x000D_&amp;1#&amp;"Noto IKEA Latin"&amp;8&amp;K5A5A5A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67B0-C5F1-4660-990E-3E3966423CE9}">
  <dimension ref="A1:L38"/>
  <sheetViews>
    <sheetView workbookViewId="0">
      <selection activeCell="K30" sqref="K30"/>
    </sheetView>
  </sheetViews>
  <sheetFormatPr defaultRowHeight="14.4" x14ac:dyDescent="0.3"/>
  <cols>
    <col min="1" max="1" width="2" customWidth="1"/>
    <col min="2" max="2" width="1.77734375" customWidth="1"/>
    <col min="3" max="3" width="4.77734375" customWidth="1"/>
    <col min="4" max="4" width="10.44140625" hidden="1" customWidth="1"/>
    <col min="5" max="5" width="0" hidden="1" customWidth="1"/>
    <col min="6" max="6" width="30.21875" bestFit="1" customWidth="1"/>
    <col min="7" max="7" width="14.21875" customWidth="1"/>
    <col min="8" max="8" width="12.5546875" bestFit="1" customWidth="1"/>
    <col min="9" max="9" width="11.5546875" bestFit="1" customWidth="1"/>
    <col min="10" max="10" width="11" style="5" bestFit="1" customWidth="1"/>
    <col min="11" max="11" width="11.77734375" customWidth="1"/>
    <col min="12" max="12" width="10.21875" customWidth="1"/>
  </cols>
  <sheetData>
    <row r="1" spans="1:12" x14ac:dyDescent="0.3">
      <c r="A1" s="1" t="s">
        <v>0</v>
      </c>
      <c r="C1" s="1"/>
      <c r="D1" s="1" t="s">
        <v>1</v>
      </c>
      <c r="G1" s="5"/>
      <c r="H1" s="5"/>
      <c r="I1" s="5"/>
    </row>
    <row r="2" spans="1:12" x14ac:dyDescent="0.3">
      <c r="A2" s="1" t="s">
        <v>2</v>
      </c>
      <c r="C2" s="1"/>
      <c r="D2" s="2">
        <v>45104</v>
      </c>
      <c r="G2" s="5"/>
      <c r="H2" s="5"/>
      <c r="I2" s="5"/>
    </row>
    <row r="3" spans="1:12" x14ac:dyDescent="0.3">
      <c r="A3" s="1" t="s">
        <v>336</v>
      </c>
      <c r="C3" s="1"/>
      <c r="D3" s="1" t="s">
        <v>3</v>
      </c>
      <c r="G3" s="5"/>
      <c r="H3" s="5"/>
      <c r="I3" s="5"/>
    </row>
    <row r="4" spans="1:12" x14ac:dyDescent="0.3">
      <c r="A4" s="1" t="s">
        <v>197</v>
      </c>
      <c r="G4" s="5"/>
      <c r="H4" s="5"/>
      <c r="I4" s="5"/>
    </row>
    <row r="5" spans="1:12" x14ac:dyDescent="0.3">
      <c r="A5" s="1" t="s">
        <v>335</v>
      </c>
      <c r="G5" s="5"/>
      <c r="H5" s="5"/>
      <c r="I5" s="5"/>
    </row>
    <row r="6" spans="1:12" x14ac:dyDescent="0.3">
      <c r="G6" s="5"/>
      <c r="H6" s="5"/>
      <c r="I6" s="5"/>
      <c r="J6" s="5" t="s">
        <v>255</v>
      </c>
    </row>
    <row r="7" spans="1:12" ht="15" thickBot="1" x14ac:dyDescent="0.35">
      <c r="G7" s="56" t="s">
        <v>421</v>
      </c>
      <c r="H7" s="5" t="s">
        <v>5</v>
      </c>
      <c r="I7" s="5" t="s">
        <v>6</v>
      </c>
      <c r="J7" s="10" t="s">
        <v>256</v>
      </c>
      <c r="K7" s="67" t="s">
        <v>420</v>
      </c>
      <c r="L7" s="67" t="s">
        <v>524</v>
      </c>
    </row>
    <row r="8" spans="1:12" x14ac:dyDescent="0.3">
      <c r="A8" s="3"/>
      <c r="B8" s="3"/>
      <c r="C8" s="3"/>
      <c r="D8" s="3"/>
      <c r="E8" s="3"/>
      <c r="F8" s="3"/>
      <c r="G8" s="6"/>
      <c r="H8" s="6"/>
      <c r="I8" s="6"/>
    </row>
    <row r="9" spans="1:12" x14ac:dyDescent="0.3">
      <c r="A9" s="1" t="s">
        <v>7</v>
      </c>
      <c r="G9" s="5"/>
      <c r="H9" s="5"/>
      <c r="I9" s="5"/>
    </row>
    <row r="10" spans="1:12" x14ac:dyDescent="0.3">
      <c r="B10" s="1" t="s">
        <v>35</v>
      </c>
      <c r="G10" s="5"/>
      <c r="H10" s="5"/>
      <c r="I10" s="5"/>
    </row>
    <row r="11" spans="1:12" x14ac:dyDescent="0.3">
      <c r="C11" s="1" t="s">
        <v>36</v>
      </c>
      <c r="F11" s="1" t="s">
        <v>37</v>
      </c>
      <c r="G11" s="5">
        <v>0</v>
      </c>
      <c r="H11" s="5">
        <v>0</v>
      </c>
      <c r="I11" s="5">
        <v>0</v>
      </c>
      <c r="J11" s="8"/>
    </row>
    <row r="12" spans="1:12" x14ac:dyDescent="0.3">
      <c r="C12" s="1" t="s">
        <v>50</v>
      </c>
      <c r="F12" s="1" t="s">
        <v>51</v>
      </c>
      <c r="G12" s="71">
        <v>531766</v>
      </c>
      <c r="H12" s="71">
        <v>344975</v>
      </c>
      <c r="I12" s="71">
        <v>350000</v>
      </c>
      <c r="J12" s="89">
        <v>400000</v>
      </c>
      <c r="K12" s="71">
        <v>520000</v>
      </c>
    </row>
    <row r="13" spans="1:12" x14ac:dyDescent="0.3">
      <c r="C13" s="1" t="s">
        <v>56</v>
      </c>
      <c r="G13" s="90">
        <f>SUM(G11:G12)</f>
        <v>531766</v>
      </c>
      <c r="H13" s="91">
        <v>236024.7</v>
      </c>
      <c r="I13" s="91">
        <v>250000</v>
      </c>
      <c r="J13" s="90">
        <f>SUM(J11:J12)</f>
        <v>400000</v>
      </c>
      <c r="K13" s="69">
        <f>SUM(K11:K12)</f>
        <v>520000</v>
      </c>
    </row>
    <row r="14" spans="1:12" x14ac:dyDescent="0.3">
      <c r="G14" s="5"/>
      <c r="H14" s="5"/>
      <c r="I14" s="5"/>
      <c r="J14" s="8"/>
    </row>
    <row r="15" spans="1:12" x14ac:dyDescent="0.3">
      <c r="A15" s="1" t="s">
        <v>12</v>
      </c>
      <c r="G15" s="5"/>
      <c r="H15" s="5"/>
      <c r="I15" s="5"/>
      <c r="J15" s="8"/>
    </row>
    <row r="16" spans="1:12" x14ac:dyDescent="0.3">
      <c r="B16" s="1" t="s">
        <v>13</v>
      </c>
      <c r="G16" s="5"/>
      <c r="H16" s="5"/>
      <c r="I16" s="5"/>
      <c r="J16" s="8"/>
    </row>
    <row r="17" spans="1:11" x14ac:dyDescent="0.3">
      <c r="B17" s="1"/>
      <c r="C17">
        <v>4020</v>
      </c>
      <c r="F17" t="s">
        <v>457</v>
      </c>
      <c r="G17" s="5">
        <v>-7591</v>
      </c>
      <c r="H17" s="5"/>
      <c r="I17" s="5"/>
      <c r="J17" s="8"/>
    </row>
    <row r="18" spans="1:11" x14ac:dyDescent="0.3">
      <c r="B18" s="1"/>
      <c r="C18">
        <v>4058</v>
      </c>
      <c r="F18" t="s">
        <v>582</v>
      </c>
      <c r="G18" s="5">
        <v>-2030</v>
      </c>
      <c r="H18" s="5"/>
      <c r="I18" s="5"/>
      <c r="J18" s="8"/>
    </row>
    <row r="19" spans="1:11" x14ac:dyDescent="0.3">
      <c r="C19" s="1" t="s">
        <v>198</v>
      </c>
      <c r="F19" s="1" t="s">
        <v>199</v>
      </c>
      <c r="G19" s="5">
        <v>-247429</v>
      </c>
      <c r="H19" s="5">
        <v>-124717</v>
      </c>
      <c r="I19" s="5">
        <v>-140000</v>
      </c>
      <c r="J19" s="52">
        <v>-165000</v>
      </c>
      <c r="K19" s="99">
        <v>-265000</v>
      </c>
    </row>
    <row r="20" spans="1:11" x14ac:dyDescent="0.3">
      <c r="C20" s="1" t="s">
        <v>18</v>
      </c>
      <c r="G20" s="8">
        <f>SUM(G17:G19)</f>
        <v>-257050</v>
      </c>
      <c r="H20" s="7">
        <v>-123973.63</v>
      </c>
      <c r="I20" s="7">
        <v>-110000</v>
      </c>
      <c r="J20" s="8">
        <f>SUM(J19)</f>
        <v>-165000</v>
      </c>
      <c r="K20" s="69">
        <f>SUM(K19)</f>
        <v>-265000</v>
      </c>
    </row>
    <row r="21" spans="1:11" x14ac:dyDescent="0.3">
      <c r="G21" s="5"/>
      <c r="H21" s="5"/>
      <c r="I21" s="5"/>
      <c r="J21" s="8"/>
      <c r="K21" s="69"/>
    </row>
    <row r="22" spans="1:11" x14ac:dyDescent="0.3">
      <c r="A22" s="1" t="s">
        <v>19</v>
      </c>
      <c r="G22" s="5">
        <f>SUM(G13+G20)</f>
        <v>274716</v>
      </c>
      <c r="H22" s="5">
        <f>SUM(H13+H20)</f>
        <v>112051.07</v>
      </c>
      <c r="I22" s="5">
        <f>SUM(I13+I20)</f>
        <v>140000</v>
      </c>
      <c r="J22" s="8">
        <f>+J13+J20</f>
        <v>235000</v>
      </c>
      <c r="K22" s="69">
        <f>SUM(K13+K20)</f>
        <v>255000</v>
      </c>
    </row>
    <row r="23" spans="1:11" x14ac:dyDescent="0.3">
      <c r="G23" s="5"/>
      <c r="H23" s="5"/>
      <c r="I23" s="5"/>
      <c r="J23" s="8"/>
    </row>
    <row r="24" spans="1:11" x14ac:dyDescent="0.3">
      <c r="B24" s="1" t="s">
        <v>91</v>
      </c>
      <c r="G24" s="5"/>
      <c r="H24" s="5"/>
      <c r="I24" s="5"/>
      <c r="J24" s="8"/>
    </row>
    <row r="25" spans="1:11" x14ac:dyDescent="0.3">
      <c r="C25" s="1" t="s">
        <v>200</v>
      </c>
      <c r="F25" s="1" t="s">
        <v>201</v>
      </c>
      <c r="G25" s="5">
        <v>0</v>
      </c>
      <c r="H25" s="5">
        <v>-725</v>
      </c>
      <c r="I25" s="5">
        <v>-3000</v>
      </c>
      <c r="J25" s="8">
        <v>-3000</v>
      </c>
      <c r="K25" s="70">
        <v>-3000</v>
      </c>
    </row>
    <row r="26" spans="1:11" x14ac:dyDescent="0.3">
      <c r="C26" s="1" t="s">
        <v>214</v>
      </c>
      <c r="F26" s="1" t="s">
        <v>458</v>
      </c>
      <c r="G26" s="5">
        <v>-278</v>
      </c>
      <c r="H26" s="5"/>
      <c r="I26" s="5"/>
      <c r="J26" s="8"/>
      <c r="K26" s="69"/>
    </row>
    <row r="27" spans="1:11" x14ac:dyDescent="0.3">
      <c r="C27" s="1" t="s">
        <v>92</v>
      </c>
      <c r="F27" s="1" t="s">
        <v>376</v>
      </c>
      <c r="G27" s="5">
        <v>-19800</v>
      </c>
      <c r="H27" s="5">
        <v>-4750</v>
      </c>
      <c r="I27" s="5">
        <v>-10000</v>
      </c>
      <c r="J27" s="52">
        <v>-15000</v>
      </c>
      <c r="K27" s="71">
        <v>-20000</v>
      </c>
    </row>
    <row r="28" spans="1:11" x14ac:dyDescent="0.3">
      <c r="C28" s="1" t="s">
        <v>344</v>
      </c>
      <c r="F28" s="1" t="s">
        <v>93</v>
      </c>
      <c r="G28" s="5">
        <v>-9658</v>
      </c>
      <c r="H28" s="5">
        <v>0</v>
      </c>
      <c r="I28" s="5">
        <v>0</v>
      </c>
      <c r="J28" s="8">
        <v>0</v>
      </c>
      <c r="K28" s="70">
        <v>-7500</v>
      </c>
    </row>
    <row r="29" spans="1:11" x14ac:dyDescent="0.3">
      <c r="C29" s="1" t="s">
        <v>240</v>
      </c>
      <c r="F29" s="1" t="s">
        <v>377</v>
      </c>
      <c r="G29" s="5">
        <v>0</v>
      </c>
      <c r="H29" s="5">
        <v>0</v>
      </c>
      <c r="I29" s="5">
        <v>0</v>
      </c>
      <c r="J29" s="8">
        <v>-250</v>
      </c>
      <c r="K29" s="69"/>
    </row>
    <row r="30" spans="1:11" x14ac:dyDescent="0.3">
      <c r="C30" s="1" t="s">
        <v>104</v>
      </c>
      <c r="G30" s="7">
        <f>SUM(G25:G29)</f>
        <v>-29736</v>
      </c>
      <c r="H30" s="7">
        <f>SUM(H25:H29)</f>
        <v>-5475</v>
      </c>
      <c r="I30" s="7">
        <f>SUM(I25:I29)</f>
        <v>-13000</v>
      </c>
      <c r="J30" s="8">
        <f>SUM(J25:J29)</f>
        <v>-18250</v>
      </c>
      <c r="K30" s="70">
        <f>SUM(K25:K29)</f>
        <v>-30500</v>
      </c>
    </row>
    <row r="31" spans="1:11" x14ac:dyDescent="0.3">
      <c r="C31" s="1"/>
      <c r="G31" s="9"/>
      <c r="H31" s="9"/>
      <c r="I31" s="9"/>
      <c r="J31" s="8"/>
      <c r="K31" s="70"/>
    </row>
    <row r="32" spans="1:11" x14ac:dyDescent="0.3">
      <c r="C32" s="1" t="s">
        <v>404</v>
      </c>
      <c r="F32" s="1" t="s">
        <v>564</v>
      </c>
      <c r="G32" s="45">
        <v>0</v>
      </c>
      <c r="H32" s="9"/>
      <c r="I32" s="9"/>
      <c r="J32" s="8"/>
      <c r="K32" s="70"/>
    </row>
    <row r="33" spans="1:11" x14ac:dyDescent="0.3">
      <c r="C33" s="1"/>
      <c r="G33" s="9"/>
      <c r="H33" s="9"/>
      <c r="I33" s="9"/>
      <c r="J33" s="8"/>
      <c r="K33" s="70"/>
    </row>
    <row r="34" spans="1:11" x14ac:dyDescent="0.3">
      <c r="C34" s="1"/>
      <c r="G34" s="9"/>
      <c r="H34" s="9"/>
      <c r="I34" s="9"/>
      <c r="J34" s="8"/>
      <c r="K34" s="70"/>
    </row>
    <row r="35" spans="1:11" x14ac:dyDescent="0.3">
      <c r="G35" s="5"/>
      <c r="H35" s="5"/>
      <c r="I35" s="5"/>
      <c r="J35" s="8"/>
      <c r="K35" s="69"/>
    </row>
    <row r="36" spans="1:11" x14ac:dyDescent="0.3">
      <c r="B36" s="1" t="s">
        <v>28</v>
      </c>
      <c r="G36" s="8">
        <f>+G30+G20+G32</f>
        <v>-286786</v>
      </c>
      <c r="H36" s="5">
        <f>SUM(H20+H30)</f>
        <v>-129448.63</v>
      </c>
      <c r="I36" s="5">
        <f>SUM(I20+I30)</f>
        <v>-123000</v>
      </c>
      <c r="J36" s="8">
        <f>+J30+J20</f>
        <v>-183250</v>
      </c>
      <c r="K36" s="69">
        <f>SUM(K20+K30)</f>
        <v>-295500</v>
      </c>
    </row>
    <row r="37" spans="1:11" x14ac:dyDescent="0.3">
      <c r="G37" s="5"/>
      <c r="H37" s="5"/>
      <c r="I37" s="5"/>
      <c r="K37" s="69"/>
    </row>
    <row r="38" spans="1:11" x14ac:dyDescent="0.3">
      <c r="A38" s="1" t="s">
        <v>33</v>
      </c>
      <c r="G38" s="7">
        <f>SUM(G13+G36)</f>
        <v>244980</v>
      </c>
      <c r="H38" s="7">
        <f>SUM(H13+H36)</f>
        <v>106576.07</v>
      </c>
      <c r="I38" s="7">
        <f>SUM(I13+I36)</f>
        <v>127000</v>
      </c>
      <c r="J38" s="7">
        <f>+J13+J36</f>
        <v>216750</v>
      </c>
      <c r="K38" s="69">
        <f>SUM(K13+K36)</f>
        <v>224500</v>
      </c>
    </row>
  </sheetData>
  <pageMargins left="0.7" right="0.7" top="0.75" bottom="0.75" header="0.3" footer="0.3"/>
  <pageSetup paperSize="9" orientation="portrait" r:id="rId1"/>
  <headerFooter>
    <oddFooter>&amp;C_x000D_&amp;1#&amp;"Noto IKEA Latin"&amp;8&amp;K5A5A5A Internal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8D99-3F99-4008-84EA-28DCD904A0BB}">
  <dimension ref="A1:M153"/>
  <sheetViews>
    <sheetView topLeftCell="A121" workbookViewId="0">
      <selection activeCell="P147" sqref="P147"/>
    </sheetView>
  </sheetViews>
  <sheetFormatPr defaultRowHeight="14.4" x14ac:dyDescent="0.3"/>
  <cols>
    <col min="1" max="1" width="1.5546875" customWidth="1"/>
    <col min="2" max="2" width="1.44140625" customWidth="1"/>
    <col min="3" max="3" width="5" customWidth="1"/>
    <col min="4" max="4" width="10.44140625" hidden="1" customWidth="1"/>
    <col min="5" max="5" width="0" hidden="1" customWidth="1"/>
    <col min="6" max="6" width="39.77734375" customWidth="1"/>
    <col min="7" max="7" width="14.21875" customWidth="1"/>
    <col min="8" max="8" width="12.5546875" bestFit="1" customWidth="1"/>
    <col min="9" max="9" width="10.44140625" bestFit="1" customWidth="1"/>
    <col min="10" max="10" width="11" style="5" bestFit="1" customWidth="1"/>
    <col min="11" max="11" width="12.77734375" customWidth="1"/>
    <col min="12" max="12" width="10.77734375" customWidth="1"/>
  </cols>
  <sheetData>
    <row r="1" spans="1:13" x14ac:dyDescent="0.3">
      <c r="A1" s="1" t="s">
        <v>0</v>
      </c>
      <c r="C1" s="1"/>
      <c r="D1" s="1" t="s">
        <v>1</v>
      </c>
      <c r="G1" s="5"/>
      <c r="H1" s="5"/>
      <c r="I1" s="5"/>
    </row>
    <row r="2" spans="1:13" x14ac:dyDescent="0.3">
      <c r="A2" s="1" t="s">
        <v>2</v>
      </c>
      <c r="C2" s="1"/>
      <c r="D2" s="2">
        <v>45104</v>
      </c>
      <c r="G2" s="5"/>
      <c r="H2" s="5"/>
      <c r="I2" s="5"/>
    </row>
    <row r="3" spans="1:13" x14ac:dyDescent="0.3">
      <c r="A3" s="1" t="s">
        <v>336</v>
      </c>
      <c r="C3" s="1"/>
      <c r="D3" s="1" t="s">
        <v>3</v>
      </c>
      <c r="G3" s="5"/>
      <c r="H3" s="5"/>
      <c r="I3" s="5"/>
    </row>
    <row r="4" spans="1:13" x14ac:dyDescent="0.3">
      <c r="A4" s="1" t="s">
        <v>203</v>
      </c>
      <c r="G4" s="5"/>
      <c r="H4" s="5"/>
      <c r="I4" s="5"/>
      <c r="J4" s="5" t="s">
        <v>255</v>
      </c>
    </row>
    <row r="5" spans="1:13" x14ac:dyDescent="0.3">
      <c r="A5" s="1" t="s">
        <v>335</v>
      </c>
      <c r="G5" s="52" t="s">
        <v>421</v>
      </c>
      <c r="H5" s="8" t="s">
        <v>5</v>
      </c>
      <c r="I5" s="8" t="s">
        <v>6</v>
      </c>
      <c r="J5" s="8" t="s">
        <v>338</v>
      </c>
      <c r="K5" s="98" t="s">
        <v>420</v>
      </c>
      <c r="L5" s="45"/>
    </row>
    <row r="6" spans="1:13" x14ac:dyDescent="0.3">
      <c r="A6" s="1" t="s">
        <v>7</v>
      </c>
      <c r="G6" s="99"/>
      <c r="H6" s="5"/>
      <c r="I6" s="5"/>
    </row>
    <row r="7" spans="1:13" x14ac:dyDescent="0.3">
      <c r="A7" s="1"/>
      <c r="C7">
        <v>3023</v>
      </c>
      <c r="F7" t="s">
        <v>504</v>
      </c>
      <c r="G7" s="104">
        <v>122</v>
      </c>
      <c r="H7" s="5"/>
      <c r="I7" s="5"/>
      <c r="K7" s="69">
        <v>40000</v>
      </c>
    </row>
    <row r="8" spans="1:13" x14ac:dyDescent="0.3">
      <c r="A8" s="1"/>
      <c r="C8">
        <v>3049</v>
      </c>
      <c r="F8" t="s">
        <v>539</v>
      </c>
      <c r="G8" s="104">
        <v>62400</v>
      </c>
      <c r="H8" s="5"/>
      <c r="I8" s="5"/>
      <c r="K8" s="69">
        <v>220000</v>
      </c>
      <c r="M8" t="s">
        <v>543</v>
      </c>
    </row>
    <row r="9" spans="1:13" x14ac:dyDescent="0.3">
      <c r="C9" s="1" t="s">
        <v>118</v>
      </c>
      <c r="F9" s="1" t="s">
        <v>119</v>
      </c>
      <c r="G9" s="99">
        <v>0</v>
      </c>
      <c r="H9" s="5">
        <v>0</v>
      </c>
      <c r="I9" s="5">
        <v>0</v>
      </c>
      <c r="J9" s="8">
        <v>30000</v>
      </c>
      <c r="K9" s="69"/>
    </row>
    <row r="10" spans="1:13" x14ac:dyDescent="0.3">
      <c r="C10" s="1" t="s">
        <v>36</v>
      </c>
      <c r="F10" s="1" t="s">
        <v>37</v>
      </c>
      <c r="G10" s="114">
        <v>0</v>
      </c>
      <c r="H10" s="5">
        <v>0</v>
      </c>
      <c r="I10" s="5">
        <v>0</v>
      </c>
      <c r="J10" s="8"/>
      <c r="K10" s="69"/>
    </row>
    <row r="11" spans="1:13" x14ac:dyDescent="0.3">
      <c r="C11" s="1" t="s">
        <v>38</v>
      </c>
      <c r="F11" s="1" t="s">
        <v>39</v>
      </c>
      <c r="G11" s="99">
        <v>0</v>
      </c>
      <c r="H11" s="5">
        <v>0</v>
      </c>
      <c r="I11" s="5">
        <v>0</v>
      </c>
      <c r="J11" s="8"/>
      <c r="K11" s="69"/>
    </row>
    <row r="12" spans="1:13" x14ac:dyDescent="0.3">
      <c r="C12" s="1" t="s">
        <v>42</v>
      </c>
      <c r="F12" s="1" t="s">
        <v>43</v>
      </c>
      <c r="G12" s="104">
        <v>133790</v>
      </c>
      <c r="H12" s="5">
        <v>0</v>
      </c>
      <c r="I12" s="5">
        <v>0</v>
      </c>
      <c r="J12" s="8">
        <v>10000</v>
      </c>
      <c r="K12" s="70">
        <v>350000</v>
      </c>
      <c r="M12" t="s">
        <v>590</v>
      </c>
    </row>
    <row r="13" spans="1:13" x14ac:dyDescent="0.3">
      <c r="C13" s="1" t="s">
        <v>565</v>
      </c>
      <c r="F13" s="1" t="s">
        <v>566</v>
      </c>
      <c r="G13" s="114"/>
      <c r="H13" s="5"/>
      <c r="I13" s="5"/>
      <c r="J13" s="8"/>
      <c r="K13" s="70"/>
    </row>
    <row r="14" spans="1:13" x14ac:dyDescent="0.3">
      <c r="C14" s="1" t="s">
        <v>508</v>
      </c>
      <c r="F14" s="1" t="s">
        <v>509</v>
      </c>
      <c r="G14" s="104">
        <v>302</v>
      </c>
      <c r="H14" s="5"/>
      <c r="I14" s="5"/>
      <c r="J14" s="8"/>
      <c r="K14" s="69"/>
    </row>
    <row r="15" spans="1:13" x14ac:dyDescent="0.3">
      <c r="C15" s="1" t="s">
        <v>44</v>
      </c>
      <c r="F15" s="1" t="s">
        <v>510</v>
      </c>
      <c r="G15" s="99">
        <v>9300</v>
      </c>
      <c r="H15" s="5"/>
      <c r="I15" s="5"/>
      <c r="J15" s="8"/>
      <c r="K15" s="69"/>
    </row>
    <row r="16" spans="1:13" x14ac:dyDescent="0.3">
      <c r="C16" s="1" t="s">
        <v>46</v>
      </c>
      <c r="F16" s="1" t="s">
        <v>47</v>
      </c>
      <c r="G16" s="99">
        <v>5295</v>
      </c>
      <c r="H16" s="5">
        <v>0</v>
      </c>
      <c r="I16" s="5">
        <v>0</v>
      </c>
      <c r="J16" s="8">
        <v>5000</v>
      </c>
      <c r="K16" s="70">
        <v>5000</v>
      </c>
    </row>
    <row r="17" spans="2:13" x14ac:dyDescent="0.3">
      <c r="C17" s="1" t="s">
        <v>48</v>
      </c>
      <c r="F17" s="1" t="s">
        <v>49</v>
      </c>
      <c r="G17" s="115">
        <v>20300</v>
      </c>
      <c r="H17" s="5">
        <v>0</v>
      </c>
      <c r="I17" s="5">
        <v>0</v>
      </c>
      <c r="J17" s="8">
        <v>10000</v>
      </c>
      <c r="K17" s="69"/>
    </row>
    <row r="18" spans="2:13" x14ac:dyDescent="0.3">
      <c r="C18" s="1" t="s">
        <v>52</v>
      </c>
      <c r="F18" s="1" t="s">
        <v>53</v>
      </c>
      <c r="G18" s="114"/>
      <c r="H18" s="5">
        <v>0</v>
      </c>
      <c r="I18" s="5">
        <v>0</v>
      </c>
      <c r="J18" s="52">
        <v>374600</v>
      </c>
      <c r="K18" s="69"/>
      <c r="M18" t="s">
        <v>544</v>
      </c>
    </row>
    <row r="19" spans="2:13" x14ac:dyDescent="0.3">
      <c r="C19" s="1" t="s">
        <v>414</v>
      </c>
      <c r="F19" s="1" t="s">
        <v>459</v>
      </c>
      <c r="G19" s="114"/>
      <c r="H19" s="5"/>
      <c r="I19" s="5"/>
      <c r="J19" s="52"/>
      <c r="K19" s="69"/>
      <c r="M19" t="s">
        <v>544</v>
      </c>
    </row>
    <row r="20" spans="2:13" x14ac:dyDescent="0.3">
      <c r="C20" s="1" t="s">
        <v>415</v>
      </c>
      <c r="F20" s="1" t="s">
        <v>416</v>
      </c>
      <c r="G20" s="115"/>
      <c r="H20" s="5"/>
      <c r="I20" s="5"/>
      <c r="J20" s="52">
        <v>213000</v>
      </c>
      <c r="K20" s="69">
        <v>200000</v>
      </c>
    </row>
    <row r="21" spans="2:13" x14ac:dyDescent="0.3">
      <c r="C21" s="1" t="s">
        <v>120</v>
      </c>
      <c r="F21" s="1" t="s">
        <v>121</v>
      </c>
      <c r="G21" s="99">
        <v>0</v>
      </c>
      <c r="H21" s="5">
        <v>0</v>
      </c>
      <c r="I21" s="5">
        <v>0</v>
      </c>
      <c r="J21" s="52">
        <v>25000</v>
      </c>
      <c r="K21" s="69"/>
    </row>
    <row r="22" spans="2:13" x14ac:dyDescent="0.3">
      <c r="C22" s="1" t="s">
        <v>54</v>
      </c>
      <c r="F22" s="1" t="s">
        <v>55</v>
      </c>
      <c r="G22" s="99"/>
      <c r="H22" s="5">
        <v>78920</v>
      </c>
      <c r="I22" s="5">
        <v>0</v>
      </c>
      <c r="J22" s="8"/>
      <c r="K22" s="69"/>
    </row>
    <row r="23" spans="2:13" x14ac:dyDescent="0.3">
      <c r="C23" s="1" t="s">
        <v>204</v>
      </c>
      <c r="F23" s="1" t="s">
        <v>205</v>
      </c>
      <c r="G23" s="99">
        <v>0</v>
      </c>
      <c r="H23" s="5">
        <v>-25</v>
      </c>
      <c r="I23" s="5">
        <v>0</v>
      </c>
      <c r="J23" s="8"/>
      <c r="K23" s="69"/>
    </row>
    <row r="24" spans="2:13" x14ac:dyDescent="0.3">
      <c r="C24" s="1" t="s">
        <v>206</v>
      </c>
      <c r="F24" s="1" t="s">
        <v>207</v>
      </c>
      <c r="G24" s="99">
        <v>139595</v>
      </c>
      <c r="H24" s="5">
        <v>135115</v>
      </c>
      <c r="I24" s="5">
        <v>150000</v>
      </c>
      <c r="J24" s="8">
        <v>150000</v>
      </c>
      <c r="K24" s="70">
        <v>150000</v>
      </c>
    </row>
    <row r="25" spans="2:13" x14ac:dyDescent="0.3">
      <c r="C25" s="1" t="s">
        <v>8</v>
      </c>
      <c r="F25" s="1" t="s">
        <v>9</v>
      </c>
      <c r="G25" s="99">
        <v>153665</v>
      </c>
      <c r="H25" s="5">
        <v>195450</v>
      </c>
      <c r="I25" s="5">
        <v>200000</v>
      </c>
      <c r="J25" s="8">
        <v>200000</v>
      </c>
      <c r="K25" s="70">
        <v>150000</v>
      </c>
    </row>
    <row r="26" spans="2:13" x14ac:dyDescent="0.3">
      <c r="C26" s="1" t="s">
        <v>378</v>
      </c>
      <c r="F26" s="1" t="s">
        <v>379</v>
      </c>
      <c r="G26" s="99">
        <v>0</v>
      </c>
      <c r="H26" s="5">
        <v>0</v>
      </c>
      <c r="I26" s="5">
        <v>0</v>
      </c>
      <c r="J26" s="8">
        <v>0</v>
      </c>
      <c r="K26" s="69"/>
    </row>
    <row r="27" spans="2:13" x14ac:dyDescent="0.3">
      <c r="C27" s="1" t="s">
        <v>57</v>
      </c>
      <c r="F27" s="1" t="s">
        <v>422</v>
      </c>
      <c r="G27" s="114">
        <v>36000</v>
      </c>
      <c r="H27" s="5"/>
      <c r="I27" s="5"/>
      <c r="J27" s="8"/>
      <c r="K27" s="69">
        <v>25000</v>
      </c>
    </row>
    <row r="28" spans="2:13" x14ac:dyDescent="0.3">
      <c r="C28" s="1" t="s">
        <v>59</v>
      </c>
      <c r="F28" s="1" t="s">
        <v>60</v>
      </c>
      <c r="G28" s="104">
        <v>80</v>
      </c>
      <c r="H28" s="5">
        <v>0</v>
      </c>
      <c r="I28" s="5">
        <v>0</v>
      </c>
      <c r="J28" s="8"/>
      <c r="K28" s="69"/>
    </row>
    <row r="29" spans="2:13" x14ac:dyDescent="0.3">
      <c r="C29" s="1" t="s">
        <v>61</v>
      </c>
      <c r="F29" s="1" t="s">
        <v>62</v>
      </c>
      <c r="G29" s="99">
        <v>0</v>
      </c>
      <c r="H29" s="5">
        <v>0</v>
      </c>
      <c r="I29" s="5">
        <v>0</v>
      </c>
      <c r="J29" s="52">
        <v>0</v>
      </c>
      <c r="K29" s="69"/>
    </row>
    <row r="30" spans="2:13" x14ac:dyDescent="0.3">
      <c r="C30" s="1" t="s">
        <v>63</v>
      </c>
      <c r="F30" s="1" t="s">
        <v>64</v>
      </c>
      <c r="G30" s="99">
        <v>0</v>
      </c>
      <c r="H30" s="5">
        <v>7534</v>
      </c>
      <c r="I30" s="5">
        <v>0</v>
      </c>
      <c r="J30" s="5">
        <v>4000</v>
      </c>
      <c r="K30" s="71">
        <v>2000</v>
      </c>
    </row>
    <row r="31" spans="2:13" x14ac:dyDescent="0.3">
      <c r="C31" s="1" t="s">
        <v>380</v>
      </c>
      <c r="F31" s="1" t="s">
        <v>381</v>
      </c>
      <c r="G31" s="99">
        <v>0</v>
      </c>
      <c r="H31" s="5">
        <v>0</v>
      </c>
      <c r="I31" s="5">
        <v>0</v>
      </c>
      <c r="J31" s="5">
        <v>0</v>
      </c>
    </row>
    <row r="32" spans="2:13" x14ac:dyDescent="0.3">
      <c r="B32" s="1" t="s">
        <v>11</v>
      </c>
      <c r="G32" s="101">
        <f>SUM(G7:G31)</f>
        <v>560849</v>
      </c>
      <c r="H32" s="7">
        <f>SUM(H9:H31)</f>
        <v>416994</v>
      </c>
      <c r="I32" s="7">
        <f>SUM(I9:I31)</f>
        <v>350000</v>
      </c>
      <c r="J32" s="7">
        <f>SUM(J7:J31)</f>
        <v>1021600</v>
      </c>
      <c r="K32" s="113">
        <f>SUM(K7:K31)</f>
        <v>1142000</v>
      </c>
      <c r="L32" s="45"/>
    </row>
    <row r="33" spans="1:13" x14ac:dyDescent="0.3">
      <c r="G33" s="99"/>
      <c r="H33" s="5"/>
      <c r="I33" s="5"/>
    </row>
    <row r="34" spans="1:13" x14ac:dyDescent="0.3">
      <c r="A34" s="1" t="s">
        <v>12</v>
      </c>
      <c r="G34" s="99"/>
      <c r="H34" s="5"/>
      <c r="I34" s="5"/>
    </row>
    <row r="35" spans="1:13" x14ac:dyDescent="0.3">
      <c r="B35" s="1" t="s">
        <v>13</v>
      </c>
      <c r="G35" s="99"/>
      <c r="H35" s="5"/>
      <c r="I35" s="5"/>
    </row>
    <row r="36" spans="1:13" x14ac:dyDescent="0.3">
      <c r="B36" s="1"/>
      <c r="F36" t="s">
        <v>504</v>
      </c>
      <c r="G36" s="99"/>
      <c r="H36" s="5"/>
      <c r="I36" s="5"/>
      <c r="K36" s="69">
        <v>-24000</v>
      </c>
    </row>
    <row r="37" spans="1:13" x14ac:dyDescent="0.3">
      <c r="B37" s="1"/>
      <c r="C37">
        <v>4004</v>
      </c>
      <c r="F37" t="s">
        <v>382</v>
      </c>
      <c r="G37" s="99">
        <v>0</v>
      </c>
      <c r="H37" s="5">
        <v>0</v>
      </c>
      <c r="I37" s="5">
        <v>0</v>
      </c>
      <c r="J37" s="5">
        <v>-15000</v>
      </c>
    </row>
    <row r="38" spans="1:13" x14ac:dyDescent="0.3">
      <c r="B38" s="1"/>
      <c r="C38">
        <v>4020</v>
      </c>
      <c r="F38" t="s">
        <v>460</v>
      </c>
      <c r="G38" s="105">
        <v>7591</v>
      </c>
      <c r="H38" s="5"/>
      <c r="I38" s="5"/>
    </row>
    <row r="39" spans="1:13" x14ac:dyDescent="0.3">
      <c r="B39" s="1"/>
      <c r="C39">
        <v>4031</v>
      </c>
      <c r="F39" t="s">
        <v>461</v>
      </c>
      <c r="G39" s="99">
        <v>-687</v>
      </c>
      <c r="H39" s="5"/>
      <c r="I39" s="5"/>
      <c r="K39" s="69">
        <v>-1000</v>
      </c>
    </row>
    <row r="40" spans="1:13" x14ac:dyDescent="0.3">
      <c r="B40" s="1"/>
      <c r="C40">
        <v>4049</v>
      </c>
      <c r="F40" t="s">
        <v>507</v>
      </c>
      <c r="G40" s="105">
        <v>-146342</v>
      </c>
      <c r="H40" s="5"/>
      <c r="I40" s="5"/>
      <c r="K40" s="69">
        <v>-143000</v>
      </c>
      <c r="M40" t="s">
        <v>591</v>
      </c>
    </row>
    <row r="41" spans="1:13" x14ac:dyDescent="0.3">
      <c r="B41" s="1"/>
      <c r="C41">
        <v>4058</v>
      </c>
      <c r="F41" t="s">
        <v>125</v>
      </c>
      <c r="G41" s="104">
        <v>-40940</v>
      </c>
      <c r="H41" s="5">
        <v>0</v>
      </c>
      <c r="I41" s="5">
        <v>0</v>
      </c>
      <c r="J41" s="56">
        <v>-40000</v>
      </c>
      <c r="K41" s="69">
        <v>-40000</v>
      </c>
      <c r="M41" t="s">
        <v>412</v>
      </c>
    </row>
    <row r="42" spans="1:13" x14ac:dyDescent="0.3">
      <c r="B42" s="1"/>
      <c r="C42">
        <v>4059</v>
      </c>
      <c r="F42" t="s">
        <v>127</v>
      </c>
      <c r="G42" s="99">
        <v>0</v>
      </c>
      <c r="H42" s="5">
        <v>0</v>
      </c>
      <c r="I42" s="5">
        <v>0</v>
      </c>
      <c r="J42" s="5">
        <v>0</v>
      </c>
      <c r="K42" s="69"/>
    </row>
    <row r="43" spans="1:13" x14ac:dyDescent="0.3">
      <c r="B43" s="1"/>
      <c r="C43">
        <v>4060</v>
      </c>
      <c r="F43" t="s">
        <v>383</v>
      </c>
      <c r="G43" s="104">
        <v>-17446</v>
      </c>
      <c r="H43" s="5">
        <v>0</v>
      </c>
      <c r="I43" s="5">
        <v>0</v>
      </c>
      <c r="J43" s="5">
        <v>-10000</v>
      </c>
      <c r="K43" s="71">
        <v>-15000</v>
      </c>
      <c r="M43" t="s">
        <v>587</v>
      </c>
    </row>
    <row r="44" spans="1:13" x14ac:dyDescent="0.3">
      <c r="B44" s="1"/>
      <c r="C44">
        <v>4061</v>
      </c>
      <c r="F44" t="s">
        <v>384</v>
      </c>
      <c r="G44" s="99">
        <v>0</v>
      </c>
      <c r="H44" s="5">
        <v>0</v>
      </c>
      <c r="I44" s="5">
        <v>0</v>
      </c>
      <c r="J44" s="5">
        <v>0</v>
      </c>
      <c r="K44" s="69"/>
    </row>
    <row r="45" spans="1:13" x14ac:dyDescent="0.3">
      <c r="B45" s="1"/>
      <c r="C45">
        <v>4067</v>
      </c>
      <c r="F45" t="s">
        <v>540</v>
      </c>
      <c r="G45" s="99">
        <v>0</v>
      </c>
      <c r="H45" s="5"/>
      <c r="I45" s="5"/>
      <c r="K45" s="69"/>
      <c r="M45" t="s">
        <v>551</v>
      </c>
    </row>
    <row r="46" spans="1:13" x14ac:dyDescent="0.3">
      <c r="B46" s="1"/>
      <c r="C46">
        <v>4072</v>
      </c>
      <c r="F46" t="s">
        <v>505</v>
      </c>
      <c r="G46" s="99">
        <v>-2000</v>
      </c>
      <c r="H46" s="5"/>
      <c r="I46" s="5"/>
      <c r="K46" s="69"/>
    </row>
    <row r="47" spans="1:13" x14ac:dyDescent="0.3">
      <c r="B47" s="1"/>
      <c r="C47">
        <v>4112</v>
      </c>
      <c r="F47" t="s">
        <v>462</v>
      </c>
      <c r="G47" s="115">
        <v>-1200</v>
      </c>
      <c r="H47" s="5"/>
      <c r="I47" s="5"/>
      <c r="K47" s="69">
        <v>-2000</v>
      </c>
    </row>
    <row r="48" spans="1:13" x14ac:dyDescent="0.3">
      <c r="C48" s="1" t="s">
        <v>68</v>
      </c>
      <c r="F48" s="1" t="s">
        <v>69</v>
      </c>
      <c r="G48" s="99">
        <v>0</v>
      </c>
      <c r="H48" s="5">
        <v>0</v>
      </c>
      <c r="I48" s="5">
        <v>0</v>
      </c>
      <c r="J48" s="8">
        <v>0</v>
      </c>
      <c r="K48" s="69"/>
    </row>
    <row r="49" spans="3:13" x14ac:dyDescent="0.3">
      <c r="C49" s="1" t="s">
        <v>70</v>
      </c>
      <c r="F49" t="s">
        <v>385</v>
      </c>
      <c r="G49" s="105">
        <v>0</v>
      </c>
      <c r="H49" s="5">
        <v>0</v>
      </c>
      <c r="I49" s="5">
        <v>0</v>
      </c>
      <c r="J49" s="8">
        <v>0</v>
      </c>
      <c r="K49" s="69"/>
    </row>
    <row r="50" spans="3:13" x14ac:dyDescent="0.3">
      <c r="C50" s="1" t="s">
        <v>208</v>
      </c>
      <c r="F50" s="1" t="s">
        <v>209</v>
      </c>
      <c r="G50" s="99">
        <v>0</v>
      </c>
      <c r="H50" s="5">
        <v>-9737.5</v>
      </c>
      <c r="I50" s="5">
        <v>0</v>
      </c>
      <c r="J50" s="8">
        <v>-1500</v>
      </c>
      <c r="K50" s="69"/>
    </row>
    <row r="51" spans="3:13" x14ac:dyDescent="0.3">
      <c r="C51" s="1" t="s">
        <v>76</v>
      </c>
      <c r="F51" s="1" t="s">
        <v>77</v>
      </c>
      <c r="G51" s="99">
        <v>-22473</v>
      </c>
      <c r="H51" s="5">
        <v>0</v>
      </c>
      <c r="I51" s="5">
        <v>0</v>
      </c>
      <c r="J51" s="8">
        <v>0</v>
      </c>
      <c r="K51" s="70">
        <v>-20000</v>
      </c>
    </row>
    <row r="52" spans="3:13" x14ac:dyDescent="0.3">
      <c r="C52" s="1" t="s">
        <v>82</v>
      </c>
      <c r="F52" s="1" t="s">
        <v>83</v>
      </c>
      <c r="G52" s="104">
        <v>-362945</v>
      </c>
      <c r="H52" s="5">
        <v>0</v>
      </c>
      <c r="I52" s="5">
        <v>0</v>
      </c>
      <c r="J52" s="8">
        <v>0</v>
      </c>
      <c r="K52" s="70">
        <v>-210000</v>
      </c>
    </row>
    <row r="53" spans="3:13" x14ac:dyDescent="0.3">
      <c r="C53" s="1" t="s">
        <v>547</v>
      </c>
      <c r="F53" s="1" t="s">
        <v>561</v>
      </c>
      <c r="G53" s="104">
        <v>-19740</v>
      </c>
      <c r="H53" s="5"/>
      <c r="I53" s="5"/>
      <c r="J53" s="8"/>
      <c r="K53" s="70"/>
    </row>
    <row r="54" spans="3:13" x14ac:dyDescent="0.3">
      <c r="C54" s="1" t="s">
        <v>433</v>
      </c>
      <c r="F54" s="1" t="s">
        <v>434</v>
      </c>
      <c r="G54" s="104">
        <v>-1500</v>
      </c>
      <c r="H54" s="5"/>
      <c r="I54" s="5"/>
      <c r="J54" s="8"/>
      <c r="K54" s="69"/>
    </row>
    <row r="55" spans="3:13" x14ac:dyDescent="0.3">
      <c r="C55" s="1" t="s">
        <v>552</v>
      </c>
      <c r="F55" s="1" t="s">
        <v>83</v>
      </c>
      <c r="G55" s="99"/>
      <c r="H55" s="5"/>
      <c r="I55" s="5"/>
      <c r="J55" s="8"/>
      <c r="K55" s="69"/>
    </row>
    <row r="56" spans="3:13" x14ac:dyDescent="0.3">
      <c r="C56" s="1"/>
      <c r="F56" s="1" t="s">
        <v>543</v>
      </c>
      <c r="G56" s="99"/>
      <c r="H56" s="5"/>
      <c r="I56" s="5"/>
      <c r="J56" s="8"/>
      <c r="K56" s="69">
        <v>-158000</v>
      </c>
    </row>
    <row r="57" spans="3:13" x14ac:dyDescent="0.3">
      <c r="C57" s="1" t="s">
        <v>86</v>
      </c>
      <c r="F57" s="1" t="s">
        <v>448</v>
      </c>
      <c r="G57" s="99">
        <v>-3187</v>
      </c>
      <c r="H57" s="5"/>
      <c r="I57" s="5"/>
      <c r="J57" s="8"/>
      <c r="K57" s="69"/>
    </row>
    <row r="58" spans="3:13" x14ac:dyDescent="0.3">
      <c r="C58" s="1" t="s">
        <v>198</v>
      </c>
      <c r="F58" s="1" t="s">
        <v>463</v>
      </c>
      <c r="G58" s="115">
        <v>-7773</v>
      </c>
      <c r="H58" s="5"/>
      <c r="I58" s="5"/>
      <c r="J58" s="8"/>
      <c r="K58" s="69"/>
    </row>
    <row r="59" spans="3:13" x14ac:dyDescent="0.3">
      <c r="C59" s="1" t="s">
        <v>88</v>
      </c>
      <c r="F59" t="s">
        <v>386</v>
      </c>
      <c r="G59" s="105">
        <v>0</v>
      </c>
      <c r="H59" s="5"/>
      <c r="I59" s="5"/>
      <c r="J59" s="52">
        <v>-239600</v>
      </c>
      <c r="K59" s="69" t="s">
        <v>413</v>
      </c>
    </row>
    <row r="60" spans="3:13" x14ac:dyDescent="0.3">
      <c r="C60" s="1" t="s">
        <v>90</v>
      </c>
      <c r="F60" s="1" t="s">
        <v>541</v>
      </c>
      <c r="G60" s="105">
        <v>-43235</v>
      </c>
      <c r="H60" s="5"/>
      <c r="I60" s="5"/>
      <c r="J60" s="52"/>
      <c r="K60" s="69"/>
      <c r="M60" t="s">
        <v>545</v>
      </c>
    </row>
    <row r="61" spans="3:13" x14ac:dyDescent="0.3">
      <c r="C61" s="1" t="s">
        <v>142</v>
      </c>
      <c r="F61" s="1" t="s">
        <v>417</v>
      </c>
      <c r="G61" s="105"/>
      <c r="H61" s="5"/>
      <c r="I61" s="5"/>
      <c r="J61" s="52">
        <v>-164000</v>
      </c>
      <c r="K61" s="69"/>
    </row>
    <row r="62" spans="3:13" x14ac:dyDescent="0.3">
      <c r="C62" s="1" t="s">
        <v>464</v>
      </c>
      <c r="F62" s="1" t="s">
        <v>465</v>
      </c>
      <c r="G62" s="99">
        <v>-3000</v>
      </c>
      <c r="H62" s="5"/>
      <c r="I62" s="5"/>
      <c r="J62" s="52"/>
      <c r="K62" s="69">
        <v>-3000</v>
      </c>
    </row>
    <row r="63" spans="3:13" x14ac:dyDescent="0.3">
      <c r="C63" s="1" t="s">
        <v>16</v>
      </c>
      <c r="F63" s="1" t="s">
        <v>17</v>
      </c>
      <c r="G63" s="99">
        <v>-4370</v>
      </c>
      <c r="H63" s="5">
        <v>-104</v>
      </c>
      <c r="I63" s="5">
        <v>0</v>
      </c>
      <c r="J63" s="8">
        <v>0</v>
      </c>
      <c r="K63" s="70">
        <v>-3000</v>
      </c>
    </row>
    <row r="64" spans="3:13" x14ac:dyDescent="0.3">
      <c r="C64" s="1" t="s">
        <v>601</v>
      </c>
      <c r="F64" s="1" t="s">
        <v>602</v>
      </c>
      <c r="G64" s="99">
        <v>-22500</v>
      </c>
      <c r="H64" s="5"/>
      <c r="I64" s="5"/>
      <c r="J64" s="8"/>
      <c r="K64" s="69">
        <v>-25000</v>
      </c>
    </row>
    <row r="65" spans="2:13" x14ac:dyDescent="0.3">
      <c r="C65" s="1" t="s">
        <v>466</v>
      </c>
      <c r="F65" s="1" t="s">
        <v>487</v>
      </c>
      <c r="G65" s="99">
        <v>-5666</v>
      </c>
      <c r="H65" s="5"/>
      <c r="I65" s="5"/>
      <c r="J65" s="8"/>
      <c r="K65" s="69">
        <v>-3500</v>
      </c>
    </row>
    <row r="66" spans="2:13" x14ac:dyDescent="0.3">
      <c r="C66" s="1" t="s">
        <v>210</v>
      </c>
      <c r="F66" s="1" t="s">
        <v>211</v>
      </c>
      <c r="G66" s="99">
        <v>-4230</v>
      </c>
      <c r="H66" s="5">
        <v>-2229</v>
      </c>
      <c r="I66" s="5">
        <v>-3000</v>
      </c>
      <c r="J66" s="8">
        <v>-1500</v>
      </c>
      <c r="K66" s="70">
        <v>-2000</v>
      </c>
    </row>
    <row r="67" spans="2:13" x14ac:dyDescent="0.3">
      <c r="C67" s="1" t="s">
        <v>212</v>
      </c>
      <c r="F67" s="1" t="s">
        <v>213</v>
      </c>
      <c r="G67" s="106"/>
      <c r="H67" s="5">
        <v>0</v>
      </c>
      <c r="I67" s="5">
        <v>0</v>
      </c>
      <c r="J67" s="30">
        <v>-4700</v>
      </c>
      <c r="K67" s="70">
        <v>-5000</v>
      </c>
    </row>
    <row r="68" spans="2:13" x14ac:dyDescent="0.3">
      <c r="C68" s="1" t="s">
        <v>146</v>
      </c>
      <c r="F68" s="1" t="s">
        <v>147</v>
      </c>
      <c r="G68" s="99">
        <v>0</v>
      </c>
      <c r="H68" s="5">
        <v>-1213</v>
      </c>
      <c r="I68" s="5">
        <v>-3000</v>
      </c>
      <c r="J68" s="5">
        <v>0</v>
      </c>
    </row>
    <row r="69" spans="2:13" x14ac:dyDescent="0.3">
      <c r="C69" s="1" t="s">
        <v>18</v>
      </c>
      <c r="G69" s="101">
        <f>SUM(G37:G68)</f>
        <v>-701643</v>
      </c>
      <c r="H69" s="7">
        <f>SUM(H37:H68)</f>
        <v>-13283.5</v>
      </c>
      <c r="I69" s="7">
        <f>SUM(I37:I68)</f>
        <v>-6000</v>
      </c>
      <c r="J69" s="7">
        <f>SUM(J37:J68)</f>
        <v>-476300</v>
      </c>
      <c r="K69" s="45">
        <f>SUM(K36:K68)</f>
        <v>-654500</v>
      </c>
      <c r="L69" s="45"/>
    </row>
    <row r="70" spans="2:13" x14ac:dyDescent="0.3">
      <c r="G70" s="99"/>
      <c r="H70" s="5"/>
      <c r="I70" s="5"/>
    </row>
    <row r="71" spans="2:13" x14ac:dyDescent="0.3">
      <c r="B71" s="1" t="s">
        <v>91</v>
      </c>
      <c r="G71" s="99"/>
      <c r="H71" s="5"/>
      <c r="I71" s="5"/>
    </row>
    <row r="72" spans="2:13" x14ac:dyDescent="0.3">
      <c r="C72" s="1" t="s">
        <v>200</v>
      </c>
      <c r="F72" s="1" t="s">
        <v>201</v>
      </c>
      <c r="G72" s="99">
        <v>-11050</v>
      </c>
      <c r="H72" s="5">
        <v>-29858</v>
      </c>
      <c r="I72" s="5">
        <v>-50000</v>
      </c>
      <c r="J72" s="52">
        <v>-25000</v>
      </c>
      <c r="K72" s="71">
        <v>-15000</v>
      </c>
    </row>
    <row r="73" spans="2:13" x14ac:dyDescent="0.3">
      <c r="C73" s="1" t="s">
        <v>214</v>
      </c>
      <c r="F73" s="1" t="s">
        <v>215</v>
      </c>
      <c r="G73" s="99">
        <v>0</v>
      </c>
      <c r="H73" s="5">
        <v>-1839</v>
      </c>
      <c r="I73" s="5">
        <v>-1000</v>
      </c>
      <c r="J73" s="8">
        <v>-1000</v>
      </c>
      <c r="K73" s="70">
        <v>-1000</v>
      </c>
    </row>
    <row r="74" spans="2:13" x14ac:dyDescent="0.3">
      <c r="C74" s="1" t="s">
        <v>216</v>
      </c>
      <c r="F74" s="1" t="s">
        <v>217</v>
      </c>
      <c r="G74" s="99">
        <v>0</v>
      </c>
      <c r="H74" s="5">
        <v>0</v>
      </c>
      <c r="I74" s="5">
        <v>0</v>
      </c>
      <c r="J74" s="8"/>
      <c r="K74" s="69"/>
    </row>
    <row r="75" spans="2:13" x14ac:dyDescent="0.3">
      <c r="C75" s="1" t="s">
        <v>218</v>
      </c>
      <c r="F75" s="1" t="s">
        <v>219</v>
      </c>
      <c r="G75" s="99">
        <v>0</v>
      </c>
      <c r="H75" s="5">
        <v>0</v>
      </c>
      <c r="I75" s="5">
        <v>0</v>
      </c>
      <c r="J75" s="8"/>
      <c r="K75" s="69"/>
    </row>
    <row r="76" spans="2:13" x14ac:dyDescent="0.3">
      <c r="C76" s="1" t="s">
        <v>92</v>
      </c>
      <c r="F76" s="1" t="s">
        <v>93</v>
      </c>
      <c r="G76" s="99">
        <v>-4302</v>
      </c>
      <c r="H76" s="5">
        <v>-6631</v>
      </c>
      <c r="I76" s="5">
        <v>-5000</v>
      </c>
      <c r="J76" s="8">
        <v>-1000</v>
      </c>
      <c r="K76" s="70">
        <v>-5000</v>
      </c>
    </row>
    <row r="77" spans="2:13" x14ac:dyDescent="0.3">
      <c r="C77" s="1" t="s">
        <v>148</v>
      </c>
      <c r="F77" s="1" t="s">
        <v>149</v>
      </c>
      <c r="G77" s="99">
        <v>-10284</v>
      </c>
      <c r="H77" s="5">
        <v>-17669</v>
      </c>
      <c r="I77" s="5">
        <v>-10000</v>
      </c>
      <c r="J77" s="8">
        <v>-10000</v>
      </c>
      <c r="K77" s="70">
        <v>-10000</v>
      </c>
    </row>
    <row r="78" spans="2:13" x14ac:dyDescent="0.3">
      <c r="C78" s="1" t="s">
        <v>220</v>
      </c>
      <c r="F78" s="1" t="s">
        <v>221</v>
      </c>
      <c r="G78" s="99">
        <v>0</v>
      </c>
      <c r="H78" s="5">
        <v>-1500</v>
      </c>
      <c r="I78" s="5">
        <v>0</v>
      </c>
      <c r="J78" s="8"/>
      <c r="K78" s="69"/>
    </row>
    <row r="79" spans="2:13" x14ac:dyDescent="0.3">
      <c r="C79" s="1" t="s">
        <v>222</v>
      </c>
      <c r="F79" s="1" t="s">
        <v>223</v>
      </c>
      <c r="G79" s="105">
        <v>-49726</v>
      </c>
      <c r="H79" s="5">
        <v>-8927</v>
      </c>
      <c r="I79" s="5">
        <v>-10000</v>
      </c>
      <c r="J79" s="8">
        <v>-25000</v>
      </c>
      <c r="K79" s="70">
        <v>-50000</v>
      </c>
      <c r="M79" t="s">
        <v>523</v>
      </c>
    </row>
    <row r="80" spans="2:13" x14ac:dyDescent="0.3">
      <c r="C80" s="1" t="s">
        <v>344</v>
      </c>
      <c r="F80" s="1" t="s">
        <v>345</v>
      </c>
      <c r="G80" s="99">
        <v>-1742</v>
      </c>
      <c r="H80" s="5"/>
      <c r="I80" s="5"/>
      <c r="J80" s="8"/>
    </row>
    <row r="81" spans="3:11" x14ac:dyDescent="0.3">
      <c r="C81" s="1" t="s">
        <v>387</v>
      </c>
      <c r="F81" t="s">
        <v>388</v>
      </c>
      <c r="G81" s="99">
        <v>0</v>
      </c>
      <c r="H81" s="5">
        <v>0</v>
      </c>
      <c r="I81" s="5">
        <v>0</v>
      </c>
      <c r="J81" s="8">
        <v>-1000</v>
      </c>
    </row>
    <row r="82" spans="3:11" x14ac:dyDescent="0.3">
      <c r="C82" s="1" t="s">
        <v>389</v>
      </c>
      <c r="F82" t="s">
        <v>391</v>
      </c>
      <c r="G82" s="99">
        <v>0</v>
      </c>
      <c r="H82" s="5">
        <v>0</v>
      </c>
      <c r="I82" s="5">
        <v>0</v>
      </c>
      <c r="J82" s="8">
        <v>0</v>
      </c>
    </row>
    <row r="83" spans="3:11" x14ac:dyDescent="0.3">
      <c r="C83" s="1" t="s">
        <v>150</v>
      </c>
      <c r="F83" t="s">
        <v>392</v>
      </c>
      <c r="G83" s="99">
        <v>0</v>
      </c>
      <c r="H83" s="5">
        <v>0</v>
      </c>
      <c r="I83" s="5">
        <v>0</v>
      </c>
      <c r="J83" s="8">
        <v>0</v>
      </c>
    </row>
    <row r="84" spans="3:11" x14ac:dyDescent="0.3">
      <c r="C84" s="1" t="s">
        <v>152</v>
      </c>
      <c r="F84" t="s">
        <v>393</v>
      </c>
      <c r="G84" s="99">
        <v>0</v>
      </c>
      <c r="H84" s="5">
        <v>0</v>
      </c>
      <c r="I84" s="5">
        <v>0</v>
      </c>
      <c r="J84" s="8">
        <v>0</v>
      </c>
    </row>
    <row r="85" spans="3:11" x14ac:dyDescent="0.3">
      <c r="C85" s="1" t="s">
        <v>390</v>
      </c>
      <c r="F85" t="s">
        <v>394</v>
      </c>
      <c r="G85" s="99">
        <v>0</v>
      </c>
      <c r="H85" s="5">
        <v>0</v>
      </c>
      <c r="I85" s="5">
        <v>0</v>
      </c>
      <c r="J85" s="8">
        <v>0</v>
      </c>
    </row>
    <row r="86" spans="3:11" x14ac:dyDescent="0.3">
      <c r="C86" s="1" t="s">
        <v>224</v>
      </c>
      <c r="F86" s="1" t="s">
        <v>225</v>
      </c>
      <c r="G86" s="99">
        <v>0</v>
      </c>
      <c r="H86" s="5">
        <v>-187</v>
      </c>
      <c r="I86" s="5">
        <v>0</v>
      </c>
      <c r="J86" s="8"/>
    </row>
    <row r="87" spans="3:11" x14ac:dyDescent="0.3">
      <c r="C87" s="1" t="s">
        <v>467</v>
      </c>
      <c r="F87" s="1" t="s">
        <v>468</v>
      </c>
      <c r="G87" s="99">
        <v>-800</v>
      </c>
      <c r="H87" s="5"/>
      <c r="I87" s="5"/>
      <c r="J87" s="8"/>
    </row>
    <row r="88" spans="3:11" x14ac:dyDescent="0.3">
      <c r="C88" s="1" t="s">
        <v>469</v>
      </c>
      <c r="F88" s="1" t="s">
        <v>470</v>
      </c>
      <c r="G88" s="99">
        <v>-750</v>
      </c>
      <c r="H88" s="5"/>
      <c r="I88" s="5"/>
      <c r="J88" s="8"/>
    </row>
    <row r="89" spans="3:11" x14ac:dyDescent="0.3">
      <c r="C89" s="1" t="s">
        <v>94</v>
      </c>
      <c r="F89" s="1" t="s">
        <v>95</v>
      </c>
      <c r="G89" s="99">
        <v>0</v>
      </c>
      <c r="H89" s="5">
        <v>0</v>
      </c>
      <c r="I89" s="5">
        <v>0</v>
      </c>
      <c r="J89" s="8">
        <v>-1500</v>
      </c>
    </row>
    <row r="90" spans="3:11" x14ac:dyDescent="0.3">
      <c r="C90" s="1" t="s">
        <v>471</v>
      </c>
      <c r="F90" s="1" t="s">
        <v>472</v>
      </c>
      <c r="G90" s="99">
        <v>-9125</v>
      </c>
      <c r="H90" s="5"/>
      <c r="I90" s="5"/>
      <c r="J90" s="8"/>
      <c r="K90" s="69">
        <v>-5000</v>
      </c>
    </row>
    <row r="91" spans="3:11" x14ac:dyDescent="0.3">
      <c r="C91" s="1" t="s">
        <v>473</v>
      </c>
      <c r="F91" s="1" t="s">
        <v>486</v>
      </c>
      <c r="G91" s="99">
        <v>-3709</v>
      </c>
      <c r="H91" s="5"/>
      <c r="I91" s="5"/>
      <c r="J91" s="8"/>
      <c r="K91" s="69">
        <v>-4000</v>
      </c>
    </row>
    <row r="92" spans="3:11" x14ac:dyDescent="0.3">
      <c r="C92" s="1" t="s">
        <v>484</v>
      </c>
      <c r="F92" s="1" t="s">
        <v>485</v>
      </c>
      <c r="G92" s="99">
        <v>-17380</v>
      </c>
      <c r="H92" s="5"/>
      <c r="I92" s="5"/>
      <c r="J92" s="8"/>
      <c r="K92" s="69">
        <v>-20000</v>
      </c>
    </row>
    <row r="93" spans="3:11" x14ac:dyDescent="0.3">
      <c r="C93" s="1" t="s">
        <v>175</v>
      </c>
      <c r="F93" s="1" t="s">
        <v>176</v>
      </c>
      <c r="G93" s="99">
        <v>0</v>
      </c>
      <c r="H93" s="5">
        <v>-4551</v>
      </c>
      <c r="I93" s="5">
        <v>-5000</v>
      </c>
      <c r="J93" s="8">
        <v>-5000</v>
      </c>
      <c r="K93" s="70">
        <v>-5000</v>
      </c>
    </row>
    <row r="94" spans="3:11" x14ac:dyDescent="0.3">
      <c r="C94" s="1" t="s">
        <v>226</v>
      </c>
      <c r="F94" s="1" t="s">
        <v>227</v>
      </c>
      <c r="G94" s="99">
        <v>-1138</v>
      </c>
      <c r="H94" s="5">
        <v>-4451</v>
      </c>
      <c r="I94" s="5">
        <v>-10000</v>
      </c>
      <c r="J94" s="8">
        <v>-5000</v>
      </c>
      <c r="K94" s="70">
        <v>-5000</v>
      </c>
    </row>
    <row r="95" spans="3:11" x14ac:dyDescent="0.3">
      <c r="C95" s="1" t="s">
        <v>154</v>
      </c>
      <c r="F95" s="1" t="s">
        <v>155</v>
      </c>
      <c r="G95" s="99">
        <v>0</v>
      </c>
      <c r="H95" s="5">
        <v>-177</v>
      </c>
      <c r="I95" s="5">
        <v>0</v>
      </c>
      <c r="J95" s="8">
        <v>-1000</v>
      </c>
      <c r="K95" s="69"/>
    </row>
    <row r="96" spans="3:11" x14ac:dyDescent="0.3">
      <c r="C96" s="1" t="s">
        <v>482</v>
      </c>
      <c r="F96" s="1" t="s">
        <v>483</v>
      </c>
      <c r="G96" s="99">
        <v>-1250</v>
      </c>
      <c r="H96" s="5"/>
      <c r="I96" s="5"/>
      <c r="J96" s="8"/>
      <c r="K96" s="69"/>
    </row>
    <row r="97" spans="3:13" x14ac:dyDescent="0.3">
      <c r="C97" s="1" t="s">
        <v>228</v>
      </c>
      <c r="F97" s="1" t="s">
        <v>229</v>
      </c>
      <c r="G97" s="99">
        <v>0</v>
      </c>
      <c r="H97" s="5">
        <v>-3642</v>
      </c>
      <c r="I97" s="5">
        <v>-10000</v>
      </c>
      <c r="J97" s="8">
        <v>-1000</v>
      </c>
      <c r="K97" s="69"/>
    </row>
    <row r="98" spans="3:13" x14ac:dyDescent="0.3">
      <c r="C98" s="1" t="s">
        <v>480</v>
      </c>
      <c r="F98" s="1" t="s">
        <v>481</v>
      </c>
      <c r="G98" s="99">
        <v>-3940</v>
      </c>
      <c r="H98" s="5"/>
      <c r="I98" s="5"/>
      <c r="J98" s="8"/>
      <c r="K98" s="69">
        <v>-4000</v>
      </c>
    </row>
    <row r="99" spans="3:13" x14ac:dyDescent="0.3">
      <c r="C99" s="1" t="s">
        <v>478</v>
      </c>
      <c r="F99" s="1" t="s">
        <v>479</v>
      </c>
      <c r="G99" s="104">
        <v>3435</v>
      </c>
      <c r="H99" s="5"/>
      <c r="I99" s="5"/>
      <c r="J99" s="8"/>
      <c r="K99" s="69">
        <v>-4000</v>
      </c>
    </row>
    <row r="100" spans="3:13" x14ac:dyDescent="0.3">
      <c r="C100" s="1" t="s">
        <v>230</v>
      </c>
      <c r="F100" s="1" t="s">
        <v>231</v>
      </c>
      <c r="G100" s="99">
        <v>-5833</v>
      </c>
      <c r="H100" s="5">
        <v>-4792</v>
      </c>
      <c r="I100" s="5">
        <v>-5000</v>
      </c>
      <c r="J100" s="8">
        <v>-5000</v>
      </c>
      <c r="K100" s="70">
        <v>-6000</v>
      </c>
    </row>
    <row r="101" spans="3:13" x14ac:dyDescent="0.3">
      <c r="C101" s="1" t="s">
        <v>395</v>
      </c>
      <c r="F101" t="s">
        <v>396</v>
      </c>
      <c r="G101" s="99">
        <v>0</v>
      </c>
      <c r="H101" s="5">
        <v>0</v>
      </c>
      <c r="I101" s="5">
        <v>0</v>
      </c>
      <c r="J101" s="8">
        <v>0</v>
      </c>
      <c r="K101" s="69"/>
    </row>
    <row r="102" spans="3:13" x14ac:dyDescent="0.3">
      <c r="C102" s="1" t="s">
        <v>232</v>
      </c>
      <c r="F102" s="1" t="s">
        <v>233</v>
      </c>
      <c r="G102" s="99">
        <v>0</v>
      </c>
      <c r="H102" s="5">
        <v>0</v>
      </c>
      <c r="I102" s="5">
        <v>0</v>
      </c>
      <c r="J102" s="8">
        <v>0</v>
      </c>
      <c r="K102" s="69"/>
    </row>
    <row r="103" spans="3:13" x14ac:dyDescent="0.3">
      <c r="C103" s="1" t="s">
        <v>96</v>
      </c>
      <c r="F103" s="1" t="s">
        <v>97</v>
      </c>
      <c r="G103" s="99">
        <v>0</v>
      </c>
      <c r="H103" s="5">
        <v>0</v>
      </c>
      <c r="I103" s="5">
        <v>0</v>
      </c>
      <c r="J103" s="8">
        <v>0</v>
      </c>
      <c r="K103" s="69"/>
    </row>
    <row r="104" spans="3:13" x14ac:dyDescent="0.3">
      <c r="C104" s="1" t="s">
        <v>333</v>
      </c>
      <c r="F104" s="1" t="s">
        <v>237</v>
      </c>
      <c r="G104" s="99">
        <v>-17500</v>
      </c>
      <c r="H104" s="5">
        <v>0</v>
      </c>
      <c r="I104" s="5">
        <v>-15000</v>
      </c>
      <c r="J104" s="8">
        <v>-15000</v>
      </c>
      <c r="K104" s="70">
        <v>-17500</v>
      </c>
    </row>
    <row r="105" spans="3:13" x14ac:dyDescent="0.3">
      <c r="C105" s="1" t="s">
        <v>234</v>
      </c>
      <c r="F105" s="1" t="s">
        <v>235</v>
      </c>
      <c r="G105" s="99">
        <v>0</v>
      </c>
      <c r="H105" s="5">
        <v>0</v>
      </c>
      <c r="I105" s="5">
        <v>0</v>
      </c>
      <c r="J105" s="8">
        <v>0</v>
      </c>
    </row>
    <row r="106" spans="3:13" x14ac:dyDescent="0.3">
      <c r="C106" s="1" t="s">
        <v>236</v>
      </c>
      <c r="F106" s="1" t="s">
        <v>334</v>
      </c>
      <c r="G106" s="99">
        <v>-9026</v>
      </c>
      <c r="H106" s="5">
        <v>-8750</v>
      </c>
      <c r="I106" s="5">
        <v>-120000</v>
      </c>
      <c r="J106" s="8">
        <v>-15000</v>
      </c>
      <c r="K106" s="45">
        <v>-5000</v>
      </c>
    </row>
    <row r="107" spans="3:13" x14ac:dyDescent="0.3">
      <c r="C107" s="1" t="s">
        <v>98</v>
      </c>
      <c r="F107" s="1" t="s">
        <v>99</v>
      </c>
      <c r="G107" s="106">
        <v>-47794</v>
      </c>
      <c r="H107" s="5">
        <v>-71968</v>
      </c>
      <c r="I107" s="5">
        <v>-100000</v>
      </c>
      <c r="J107" s="52">
        <v>-30000</v>
      </c>
      <c r="K107" s="69">
        <v>-50000</v>
      </c>
      <c r="M107" t="s">
        <v>411</v>
      </c>
    </row>
    <row r="108" spans="3:13" x14ac:dyDescent="0.3">
      <c r="C108" s="1" t="s">
        <v>370</v>
      </c>
      <c r="F108" s="1" t="s">
        <v>397</v>
      </c>
      <c r="G108" s="99">
        <v>0</v>
      </c>
      <c r="H108" s="5">
        <v>0</v>
      </c>
      <c r="I108" s="5">
        <v>0</v>
      </c>
      <c r="J108" s="8">
        <v>-300</v>
      </c>
      <c r="K108" s="69"/>
    </row>
    <row r="109" spans="3:13" x14ac:dyDescent="0.3">
      <c r="C109" s="1" t="s">
        <v>238</v>
      </c>
      <c r="F109" s="1" t="s">
        <v>239</v>
      </c>
      <c r="G109" s="106">
        <v>-4000</v>
      </c>
      <c r="H109" s="5">
        <v>-700</v>
      </c>
      <c r="I109" s="5">
        <v>0</v>
      </c>
      <c r="J109" s="8">
        <v>-5000</v>
      </c>
      <c r="K109" s="70">
        <v>-5000</v>
      </c>
    </row>
    <row r="110" spans="3:13" x14ac:dyDescent="0.3">
      <c r="C110" s="1" t="s">
        <v>240</v>
      </c>
      <c r="F110" s="1" t="s">
        <v>241</v>
      </c>
      <c r="G110" s="99">
        <v>-3524</v>
      </c>
      <c r="H110" s="5">
        <v>-2768</v>
      </c>
      <c r="I110" s="5">
        <v>0</v>
      </c>
      <c r="J110" s="8">
        <v>-5000</v>
      </c>
      <c r="K110" s="70">
        <v>-5000</v>
      </c>
    </row>
    <row r="111" spans="3:13" x14ac:dyDescent="0.3">
      <c r="C111" s="1" t="s">
        <v>242</v>
      </c>
      <c r="F111" s="1" t="s">
        <v>243</v>
      </c>
      <c r="G111" s="99">
        <v>0</v>
      </c>
      <c r="H111" s="5">
        <v>-6288</v>
      </c>
      <c r="I111" s="5">
        <v>0</v>
      </c>
      <c r="J111" s="8">
        <v>-3000</v>
      </c>
      <c r="K111" s="69"/>
    </row>
    <row r="112" spans="3:13" x14ac:dyDescent="0.3">
      <c r="C112" s="1" t="s">
        <v>244</v>
      </c>
      <c r="F112" s="1" t="s">
        <v>245</v>
      </c>
      <c r="G112" s="99">
        <v>-1059</v>
      </c>
      <c r="H112" s="5">
        <v>-300</v>
      </c>
      <c r="I112" s="5">
        <v>0</v>
      </c>
      <c r="J112" s="8">
        <v>0</v>
      </c>
      <c r="K112" s="69"/>
    </row>
    <row r="113" spans="2:13" x14ac:dyDescent="0.3">
      <c r="C113" s="1" t="s">
        <v>100</v>
      </c>
      <c r="F113" s="1" t="s">
        <v>101</v>
      </c>
      <c r="G113" s="99">
        <v>0</v>
      </c>
      <c r="H113" s="5">
        <v>-4000</v>
      </c>
      <c r="I113" s="5">
        <v>0</v>
      </c>
      <c r="J113" s="8">
        <v>0</v>
      </c>
      <c r="K113" s="69"/>
    </row>
    <row r="114" spans="2:13" x14ac:dyDescent="0.3">
      <c r="C114" s="1" t="s">
        <v>102</v>
      </c>
      <c r="F114" s="1" t="s">
        <v>103</v>
      </c>
      <c r="G114" s="99">
        <v>-3925</v>
      </c>
      <c r="H114" s="5">
        <v>-777</v>
      </c>
      <c r="I114" s="5">
        <v>0</v>
      </c>
      <c r="J114" s="5">
        <v>-10000</v>
      </c>
      <c r="K114" s="69"/>
    </row>
    <row r="115" spans="2:13" x14ac:dyDescent="0.3">
      <c r="C115" s="1" t="s">
        <v>398</v>
      </c>
      <c r="F115" t="s">
        <v>399</v>
      </c>
      <c r="G115" s="99">
        <v>0</v>
      </c>
      <c r="H115" s="5">
        <v>0</v>
      </c>
      <c r="I115" s="5">
        <v>0</v>
      </c>
      <c r="J115" s="5">
        <v>0</v>
      </c>
      <c r="K115" s="69"/>
    </row>
    <row r="116" spans="2:13" x14ac:dyDescent="0.3">
      <c r="C116" s="1" t="s">
        <v>104</v>
      </c>
      <c r="G116" s="101">
        <f>SUM(G72:G115)</f>
        <v>-204422</v>
      </c>
      <c r="H116" s="7">
        <f>SUM(H72:H115)</f>
        <v>-179775</v>
      </c>
      <c r="I116" s="7">
        <f>SUM(I72:I115)</f>
        <v>-341000</v>
      </c>
      <c r="J116" s="7">
        <f>SUM(J72:J115)</f>
        <v>-164800</v>
      </c>
      <c r="K116" s="70">
        <f>SUM(K72:K115)</f>
        <v>-216500</v>
      </c>
      <c r="L116" s="45"/>
    </row>
    <row r="117" spans="2:13" x14ac:dyDescent="0.3">
      <c r="G117" s="99"/>
      <c r="H117" s="5"/>
      <c r="I117" s="5"/>
      <c r="K117" s="69"/>
    </row>
    <row r="118" spans="2:13" x14ac:dyDescent="0.3">
      <c r="B118" s="1" t="s">
        <v>20</v>
      </c>
      <c r="G118" s="99"/>
      <c r="H118" s="5"/>
      <c r="I118" s="5"/>
      <c r="K118" s="69"/>
    </row>
    <row r="119" spans="2:13" x14ac:dyDescent="0.3">
      <c r="B119" s="1"/>
      <c r="C119">
        <v>7011</v>
      </c>
      <c r="F119" t="s">
        <v>400</v>
      </c>
      <c r="G119" s="104">
        <v>-51600</v>
      </c>
      <c r="H119" s="5">
        <v>0</v>
      </c>
      <c r="I119" s="5">
        <v>0</v>
      </c>
      <c r="J119" s="5">
        <v>0</v>
      </c>
      <c r="K119" s="69"/>
      <c r="M119" t="s">
        <v>546</v>
      </c>
    </row>
    <row r="120" spans="2:13" x14ac:dyDescent="0.3">
      <c r="B120" s="1"/>
      <c r="C120">
        <v>7013</v>
      </c>
      <c r="F120" t="s">
        <v>401</v>
      </c>
      <c r="G120" s="99">
        <v>-341867</v>
      </c>
      <c r="H120" s="5">
        <v>0</v>
      </c>
      <c r="I120" s="5">
        <v>0</v>
      </c>
      <c r="J120" s="5">
        <v>0</v>
      </c>
      <c r="K120" s="71">
        <v>-450000</v>
      </c>
    </row>
    <row r="121" spans="2:13" x14ac:dyDescent="0.3">
      <c r="C121" s="1" t="s">
        <v>23</v>
      </c>
      <c r="F121" s="1" t="s">
        <v>24</v>
      </c>
      <c r="G121" s="99">
        <v>-3494</v>
      </c>
      <c r="H121" s="5">
        <v>-7287</v>
      </c>
      <c r="I121" s="5">
        <v>-8000</v>
      </c>
      <c r="J121" s="8">
        <v>0</v>
      </c>
    </row>
    <row r="122" spans="2:13" x14ac:dyDescent="0.3">
      <c r="C122" s="1" t="s">
        <v>402</v>
      </c>
      <c r="F122" t="s">
        <v>403</v>
      </c>
      <c r="G122" s="99">
        <v>0</v>
      </c>
      <c r="H122" s="5">
        <v>0</v>
      </c>
      <c r="I122" s="5">
        <v>0</v>
      </c>
      <c r="J122" s="8">
        <v>0</v>
      </c>
    </row>
    <row r="123" spans="2:13" x14ac:dyDescent="0.3">
      <c r="C123" s="1" t="s">
        <v>105</v>
      </c>
      <c r="F123" s="1" t="s">
        <v>106</v>
      </c>
      <c r="G123" s="99">
        <v>0</v>
      </c>
      <c r="H123" s="5">
        <v>-72331</v>
      </c>
      <c r="I123" s="5">
        <v>-429600</v>
      </c>
      <c r="J123" s="52">
        <v>-435600</v>
      </c>
    </row>
    <row r="124" spans="2:13" x14ac:dyDescent="0.3">
      <c r="C124" s="1" t="s">
        <v>160</v>
      </c>
      <c r="F124" t="s">
        <v>161</v>
      </c>
      <c r="G124" s="99">
        <v>-3042</v>
      </c>
      <c r="H124" s="5">
        <v>0</v>
      </c>
      <c r="I124" s="5">
        <v>0</v>
      </c>
      <c r="J124" s="8">
        <v>0</v>
      </c>
    </row>
    <row r="125" spans="2:13" x14ac:dyDescent="0.3">
      <c r="C125" s="1" t="s">
        <v>359</v>
      </c>
      <c r="F125" t="s">
        <v>405</v>
      </c>
      <c r="G125" s="99">
        <v>0</v>
      </c>
      <c r="H125" s="5">
        <v>0</v>
      </c>
      <c r="I125" s="5">
        <v>0</v>
      </c>
      <c r="J125" s="8">
        <v>0</v>
      </c>
      <c r="K125" s="69"/>
    </row>
    <row r="126" spans="2:13" x14ac:dyDescent="0.3">
      <c r="C126" s="1" t="s">
        <v>404</v>
      </c>
      <c r="F126" t="s">
        <v>406</v>
      </c>
      <c r="G126" s="99">
        <v>-17255</v>
      </c>
      <c r="H126" s="5">
        <v>0</v>
      </c>
      <c r="I126" s="5">
        <v>0</v>
      </c>
      <c r="J126" s="8">
        <v>-20000</v>
      </c>
      <c r="K126" s="70">
        <v>-20000</v>
      </c>
    </row>
    <row r="127" spans="2:13" x14ac:dyDescent="0.3">
      <c r="C127" s="1" t="s">
        <v>107</v>
      </c>
      <c r="F127" s="1" t="s">
        <v>323</v>
      </c>
      <c r="G127" s="99">
        <v>-108369</v>
      </c>
      <c r="H127" s="5">
        <v>-17203</v>
      </c>
      <c r="I127" s="5">
        <v>-126614</v>
      </c>
      <c r="J127" s="8">
        <v>-120000</v>
      </c>
      <c r="K127" s="70">
        <v>-130000</v>
      </c>
      <c r="M127" t="s">
        <v>329</v>
      </c>
    </row>
    <row r="128" spans="2:13" x14ac:dyDescent="0.3">
      <c r="C128" s="1" t="s">
        <v>476</v>
      </c>
      <c r="F128" s="1" t="s">
        <v>477</v>
      </c>
      <c r="G128" s="99">
        <v>-5268</v>
      </c>
      <c r="H128" s="5"/>
      <c r="I128" s="5"/>
      <c r="J128" s="8"/>
      <c r="K128" s="69">
        <v>-11000</v>
      </c>
    </row>
    <row r="129" spans="1:13" x14ac:dyDescent="0.3">
      <c r="C129" s="1" t="s">
        <v>186</v>
      </c>
      <c r="F129" s="1" t="s">
        <v>187</v>
      </c>
      <c r="G129" s="99">
        <v>-419</v>
      </c>
      <c r="H129" s="5">
        <v>-3990</v>
      </c>
      <c r="I129" s="5">
        <v>-6000</v>
      </c>
      <c r="J129" s="8">
        <v>-5000</v>
      </c>
      <c r="K129" s="70">
        <v>-500</v>
      </c>
      <c r="M129" t="s">
        <v>331</v>
      </c>
    </row>
    <row r="130" spans="1:13" x14ac:dyDescent="0.3">
      <c r="C130" s="1" t="s">
        <v>109</v>
      </c>
      <c r="F130" s="1" t="s">
        <v>110</v>
      </c>
      <c r="G130" s="99">
        <v>-441</v>
      </c>
      <c r="H130" s="5">
        <v>-555</v>
      </c>
      <c r="I130" s="5">
        <v>-31000</v>
      </c>
      <c r="J130" s="8">
        <v>-6000</v>
      </c>
      <c r="K130" s="70">
        <v>-1000</v>
      </c>
      <c r="M130" t="s">
        <v>330</v>
      </c>
    </row>
    <row r="131" spans="1:13" x14ac:dyDescent="0.3">
      <c r="C131" s="1" t="s">
        <v>575</v>
      </c>
      <c r="F131" s="1" t="s">
        <v>576</v>
      </c>
      <c r="G131" s="99">
        <v>175</v>
      </c>
      <c r="H131" s="5"/>
      <c r="I131" s="5"/>
      <c r="J131" s="8"/>
      <c r="K131" s="70"/>
    </row>
    <row r="132" spans="1:13" x14ac:dyDescent="0.3">
      <c r="C132" s="1" t="s">
        <v>111</v>
      </c>
      <c r="F132" s="1" t="s">
        <v>112</v>
      </c>
      <c r="G132" s="106">
        <v>-11420</v>
      </c>
      <c r="H132" s="5">
        <v>-36749</v>
      </c>
      <c r="I132" s="5">
        <v>-40000</v>
      </c>
      <c r="J132" s="8">
        <v>-15000</v>
      </c>
      <c r="K132" s="70">
        <v>-15000</v>
      </c>
    </row>
    <row r="133" spans="1:13" x14ac:dyDescent="0.3">
      <c r="C133" s="1" t="s">
        <v>166</v>
      </c>
      <c r="F133" s="1" t="s">
        <v>167</v>
      </c>
      <c r="G133" s="99">
        <v>0</v>
      </c>
      <c r="H133" s="5">
        <v>-88.5</v>
      </c>
      <c r="I133" s="5">
        <v>0</v>
      </c>
      <c r="J133" s="8">
        <v>-2000</v>
      </c>
      <c r="K133" s="69"/>
    </row>
    <row r="134" spans="1:13" x14ac:dyDescent="0.3">
      <c r="C134" s="1" t="s">
        <v>168</v>
      </c>
      <c r="F134" s="1" t="s">
        <v>169</v>
      </c>
      <c r="G134" s="99">
        <v>-1785</v>
      </c>
      <c r="H134" s="5">
        <v>0</v>
      </c>
      <c r="I134" s="5">
        <v>0</v>
      </c>
      <c r="J134" s="5">
        <v>-1500</v>
      </c>
      <c r="K134" s="71">
        <v>-2000</v>
      </c>
    </row>
    <row r="135" spans="1:13" x14ac:dyDescent="0.3">
      <c r="C135" s="1" t="s">
        <v>27</v>
      </c>
      <c r="G135" s="101">
        <f>SUM(G119:G134)</f>
        <v>-544785</v>
      </c>
      <c r="H135" s="7">
        <f>SUM(H119:H134)</f>
        <v>-138203.5</v>
      </c>
      <c r="I135" s="7">
        <f>SUM(I119:I134)</f>
        <v>-641214</v>
      </c>
      <c r="J135" s="7">
        <f>SUM(J121:J134)</f>
        <v>-605100</v>
      </c>
      <c r="K135" s="69">
        <f>SUM(K119:K134)</f>
        <v>-629500</v>
      </c>
    </row>
    <row r="136" spans="1:13" x14ac:dyDescent="0.3">
      <c r="G136" s="99"/>
      <c r="H136" s="5"/>
      <c r="I136" s="5"/>
      <c r="K136" s="69"/>
    </row>
    <row r="137" spans="1:13" x14ac:dyDescent="0.3">
      <c r="B137" s="1" t="s">
        <v>28</v>
      </c>
      <c r="G137" s="99">
        <f>SUM(G69+G116+G135)</f>
        <v>-1450850</v>
      </c>
      <c r="H137" s="5">
        <f>SUM(H135+H116+H69)</f>
        <v>-331262</v>
      </c>
      <c r="I137" s="5">
        <f>SUM(I135+I116+I69)</f>
        <v>-988214</v>
      </c>
      <c r="J137" s="5">
        <f>+J135+J116+J69</f>
        <v>-1246200</v>
      </c>
      <c r="K137" s="69">
        <f>SUM(K135+K116+K69)</f>
        <v>-1500500</v>
      </c>
      <c r="L137" s="25"/>
    </row>
    <row r="138" spans="1:13" x14ac:dyDescent="0.3">
      <c r="G138" s="99"/>
      <c r="H138" s="5"/>
      <c r="I138" s="5"/>
      <c r="K138" s="69"/>
    </row>
    <row r="139" spans="1:13" x14ac:dyDescent="0.3">
      <c r="B139" s="1" t="s">
        <v>171</v>
      </c>
      <c r="F139" s="1" t="s">
        <v>172</v>
      </c>
      <c r="G139" s="99">
        <v>0</v>
      </c>
      <c r="H139" s="5">
        <v>-19084</v>
      </c>
      <c r="I139" s="5">
        <v>-25000</v>
      </c>
      <c r="J139" s="8">
        <v>0</v>
      </c>
      <c r="K139" s="69"/>
    </row>
    <row r="140" spans="1:13" x14ac:dyDescent="0.3">
      <c r="G140" s="100"/>
      <c r="H140" s="9"/>
      <c r="I140" s="9"/>
      <c r="K140" s="69"/>
    </row>
    <row r="141" spans="1:13" x14ac:dyDescent="0.3">
      <c r="A141" s="1" t="s">
        <v>30</v>
      </c>
      <c r="G141" s="101">
        <f>SUM(G32+G137+G139)</f>
        <v>-890001</v>
      </c>
      <c r="H141" s="7">
        <f>SUM(H32+H137+H139)</f>
        <v>66648</v>
      </c>
      <c r="I141" s="7">
        <f>SUM(I32+I137+I139)</f>
        <v>-663214</v>
      </c>
      <c r="J141" s="7">
        <f>+J139+J137+J32</f>
        <v>-224600</v>
      </c>
      <c r="K141" s="69">
        <f>SUM(K32+K137+K139)</f>
        <v>-358500</v>
      </c>
      <c r="L141" s="25"/>
    </row>
    <row r="142" spans="1:13" x14ac:dyDescent="0.3">
      <c r="G142" s="99"/>
      <c r="H142" s="5"/>
      <c r="I142" s="5"/>
      <c r="K142" s="69"/>
    </row>
    <row r="143" spans="1:13" x14ac:dyDescent="0.3">
      <c r="C143" s="1" t="s">
        <v>246</v>
      </c>
      <c r="F143" s="1" t="s">
        <v>247</v>
      </c>
      <c r="G143" s="99">
        <v>11261</v>
      </c>
      <c r="H143" s="5">
        <v>6611</v>
      </c>
      <c r="I143" s="5">
        <v>5000</v>
      </c>
      <c r="J143" s="8">
        <v>3000</v>
      </c>
      <c r="K143" s="70">
        <v>5000</v>
      </c>
    </row>
    <row r="144" spans="1:13" x14ac:dyDescent="0.3">
      <c r="G144" s="100"/>
      <c r="H144" s="9"/>
      <c r="I144" s="9"/>
      <c r="J144" s="8">
        <f>SUM(J143)</f>
        <v>3000</v>
      </c>
      <c r="K144" s="69"/>
    </row>
    <row r="145" spans="1:12" x14ac:dyDescent="0.3">
      <c r="C145" s="1" t="s">
        <v>248</v>
      </c>
      <c r="F145" s="1" t="s">
        <v>249</v>
      </c>
      <c r="G145" s="99">
        <v>0</v>
      </c>
      <c r="H145" s="5">
        <v>-710</v>
      </c>
      <c r="I145" s="5">
        <v>0</v>
      </c>
      <c r="J145" s="8">
        <v>-500</v>
      </c>
      <c r="K145" s="69"/>
    </row>
    <row r="146" spans="1:12" x14ac:dyDescent="0.3">
      <c r="C146" s="1" t="s">
        <v>474</v>
      </c>
      <c r="F146" s="1" t="s">
        <v>475</v>
      </c>
      <c r="G146" s="99">
        <v>-50</v>
      </c>
      <c r="H146" s="5"/>
      <c r="I146" s="5"/>
      <c r="J146" s="8"/>
      <c r="K146" s="69"/>
    </row>
    <row r="147" spans="1:12" x14ac:dyDescent="0.3">
      <c r="C147" s="1" t="s">
        <v>250</v>
      </c>
      <c r="F147" s="1" t="s">
        <v>251</v>
      </c>
      <c r="G147" s="99">
        <v>0</v>
      </c>
      <c r="H147" s="5">
        <v>-54</v>
      </c>
      <c r="I147" s="5">
        <v>0</v>
      </c>
      <c r="J147" s="8"/>
      <c r="K147" s="69"/>
    </row>
    <row r="148" spans="1:12" x14ac:dyDescent="0.3">
      <c r="C148" s="1" t="s">
        <v>252</v>
      </c>
      <c r="F148" s="1" t="s">
        <v>253</v>
      </c>
      <c r="G148" s="99">
        <v>0</v>
      </c>
      <c r="H148" s="5">
        <v>-1</v>
      </c>
      <c r="I148" s="5">
        <v>0</v>
      </c>
      <c r="K148" s="69"/>
    </row>
    <row r="149" spans="1:12" x14ac:dyDescent="0.3">
      <c r="C149" s="1" t="s">
        <v>254</v>
      </c>
      <c r="G149" s="101">
        <f>SUM(G143:G148)</f>
        <v>11211</v>
      </c>
      <c r="H149" s="7">
        <f>SUM(H145:H148)</f>
        <v>-765</v>
      </c>
      <c r="I149" s="7">
        <f>SUM(I145:I148)</f>
        <v>0</v>
      </c>
      <c r="J149" s="7">
        <f>SUM(J145:J148)</f>
        <v>-500</v>
      </c>
      <c r="K149" s="70">
        <f>SUM(K143:K148)</f>
        <v>5000</v>
      </c>
      <c r="L149" s="45"/>
    </row>
    <row r="150" spans="1:12" x14ac:dyDescent="0.3">
      <c r="G150" s="99"/>
      <c r="H150" s="5"/>
      <c r="I150" s="5"/>
      <c r="K150" s="69"/>
    </row>
    <row r="151" spans="1:12" x14ac:dyDescent="0.3">
      <c r="A151" s="1" t="s">
        <v>31</v>
      </c>
      <c r="G151" s="101">
        <f>SUM(G141+G149)</f>
        <v>-878790</v>
      </c>
      <c r="H151" s="7">
        <f>SUM(H141+H149)</f>
        <v>65883</v>
      </c>
      <c r="I151" s="7">
        <f>SUM(I141+I149)</f>
        <v>-663214</v>
      </c>
      <c r="J151" s="7">
        <f>SUM(J141+J149+J144)</f>
        <v>-222100</v>
      </c>
      <c r="K151" s="69">
        <f>SUM(K141+K149)</f>
        <v>-353500</v>
      </c>
      <c r="L151" s="25"/>
    </row>
    <row r="152" spans="1:12" x14ac:dyDescent="0.3">
      <c r="G152" s="5"/>
      <c r="H152" s="5"/>
      <c r="I152" s="5"/>
    </row>
    <row r="153" spans="1:12" x14ac:dyDescent="0.3">
      <c r="A153" s="1" t="s">
        <v>33</v>
      </c>
      <c r="G153" s="5"/>
      <c r="H153" s="5"/>
      <c r="I153" s="5"/>
    </row>
  </sheetData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&amp;C_x000D_&amp;1#&amp;"Noto IKEA Latin"&amp;8&amp;K5A5A5A 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9286-3A78-4C5E-B1B9-01C1BBA809D0}">
  <dimension ref="A1:K37"/>
  <sheetViews>
    <sheetView workbookViewId="0">
      <selection activeCell="K16" sqref="K16"/>
    </sheetView>
  </sheetViews>
  <sheetFormatPr defaultRowHeight="14.4" x14ac:dyDescent="0.3"/>
  <cols>
    <col min="4" max="4" width="10" customWidth="1"/>
    <col min="6" max="6" width="44.21875" customWidth="1"/>
    <col min="7" max="7" width="15" customWidth="1"/>
    <col min="8" max="8" width="17" customWidth="1"/>
    <col min="9" max="9" width="16.21875" customWidth="1"/>
    <col min="10" max="10" width="14.21875" customWidth="1"/>
    <col min="11" max="11" width="11.77734375" customWidth="1"/>
  </cols>
  <sheetData>
    <row r="1" spans="1:11" x14ac:dyDescent="0.3">
      <c r="A1" s="1" t="s">
        <v>0</v>
      </c>
      <c r="C1" s="1"/>
      <c r="D1" s="1" t="s">
        <v>1</v>
      </c>
      <c r="G1" s="5"/>
      <c r="H1" s="5"/>
      <c r="I1" s="5"/>
    </row>
    <row r="2" spans="1:11" x14ac:dyDescent="0.3">
      <c r="A2" s="1" t="s">
        <v>2</v>
      </c>
      <c r="C2" s="1"/>
      <c r="D2" s="2">
        <v>45104</v>
      </c>
      <c r="G2" s="5"/>
      <c r="H2" s="5"/>
      <c r="I2" s="5"/>
    </row>
    <row r="3" spans="1:11" x14ac:dyDescent="0.3">
      <c r="A3" s="1" t="s">
        <v>336</v>
      </c>
      <c r="C3" s="1"/>
      <c r="D3" s="1" t="s">
        <v>3</v>
      </c>
      <c r="G3" s="5"/>
      <c r="H3" s="5"/>
      <c r="I3" s="5"/>
    </row>
    <row r="4" spans="1:11" x14ac:dyDescent="0.3">
      <c r="A4" s="1" t="s">
        <v>500</v>
      </c>
      <c r="G4" s="5"/>
      <c r="H4" s="5"/>
      <c r="I4" s="5"/>
    </row>
    <row r="5" spans="1:11" x14ac:dyDescent="0.3">
      <c r="A5" s="1" t="s">
        <v>335</v>
      </c>
      <c r="G5" s="5"/>
      <c r="H5" s="5"/>
      <c r="I5" s="5"/>
    </row>
    <row r="6" spans="1:11" x14ac:dyDescent="0.3">
      <c r="G6" s="5"/>
      <c r="H6" s="5"/>
      <c r="I6" s="5"/>
      <c r="J6" t="s">
        <v>255</v>
      </c>
    </row>
    <row r="7" spans="1:11" ht="15" thickBot="1" x14ac:dyDescent="0.35">
      <c r="G7" s="58" t="s">
        <v>421</v>
      </c>
      <c r="H7" s="10" t="s">
        <v>340</v>
      </c>
      <c r="I7" s="10" t="s">
        <v>339</v>
      </c>
      <c r="J7" s="4" t="s">
        <v>338</v>
      </c>
      <c r="K7" s="45" t="s">
        <v>420</v>
      </c>
    </row>
    <row r="8" spans="1:11" x14ac:dyDescent="0.3">
      <c r="A8" s="1" t="s">
        <v>7</v>
      </c>
      <c r="G8" s="5"/>
      <c r="H8" s="5"/>
      <c r="I8" s="5"/>
    </row>
    <row r="9" spans="1:11" x14ac:dyDescent="0.3">
      <c r="C9" s="1"/>
      <c r="F9" s="1"/>
      <c r="G9" s="5"/>
      <c r="H9" s="5"/>
      <c r="I9" s="5"/>
      <c r="J9" s="8"/>
    </row>
    <row r="10" spans="1:11" x14ac:dyDescent="0.3">
      <c r="C10" s="1" t="s">
        <v>50</v>
      </c>
      <c r="F10" s="1" t="s">
        <v>51</v>
      </c>
      <c r="G10" s="5">
        <v>0</v>
      </c>
      <c r="H10" s="5"/>
      <c r="I10" s="5"/>
      <c r="J10" s="8"/>
    </row>
    <row r="11" spans="1:11" x14ac:dyDescent="0.3">
      <c r="C11" s="1" t="s">
        <v>453</v>
      </c>
      <c r="F11" s="1" t="s">
        <v>454</v>
      </c>
      <c r="G11" s="5">
        <v>8520</v>
      </c>
      <c r="H11" s="5"/>
      <c r="I11" s="5"/>
      <c r="J11" s="8"/>
      <c r="K11">
        <v>5000</v>
      </c>
    </row>
    <row r="12" spans="1:11" x14ac:dyDescent="0.3">
      <c r="B12" s="1" t="s">
        <v>11</v>
      </c>
      <c r="G12" s="7">
        <f>SUM(G9:G11)</f>
        <v>8520</v>
      </c>
      <c r="H12" s="7">
        <f>SUM(H9:H10)</f>
        <v>0</v>
      </c>
      <c r="I12" s="7">
        <f>SUM(I9:I10)</f>
        <v>0</v>
      </c>
      <c r="J12" s="8">
        <f>SUM(J9:J10)</f>
        <v>0</v>
      </c>
      <c r="K12" s="7">
        <f>SUM(K9:K11)</f>
        <v>5000</v>
      </c>
    </row>
    <row r="13" spans="1:11" x14ac:dyDescent="0.3">
      <c r="G13" s="5"/>
      <c r="H13" s="5"/>
      <c r="I13" s="5"/>
      <c r="J13" s="8"/>
    </row>
    <row r="14" spans="1:11" x14ac:dyDescent="0.3">
      <c r="A14" s="1" t="s">
        <v>12</v>
      </c>
      <c r="G14" s="5"/>
      <c r="H14" s="5"/>
      <c r="I14" s="5"/>
      <c r="J14" s="8"/>
    </row>
    <row r="15" spans="1:11" x14ac:dyDescent="0.3">
      <c r="B15" s="1" t="s">
        <v>13</v>
      </c>
      <c r="G15" s="5"/>
      <c r="H15" s="5"/>
      <c r="I15" s="5"/>
      <c r="J15" s="8"/>
    </row>
    <row r="16" spans="1:11" x14ac:dyDescent="0.3">
      <c r="C16" s="1" t="s">
        <v>124</v>
      </c>
      <c r="F16" s="1" t="s">
        <v>125</v>
      </c>
      <c r="G16" s="5">
        <v>-9240</v>
      </c>
      <c r="H16" s="5"/>
      <c r="I16" s="5"/>
      <c r="J16" s="8"/>
      <c r="K16">
        <v>-4500</v>
      </c>
    </row>
    <row r="17" spans="2:11" x14ac:dyDescent="0.3">
      <c r="C17" s="1" t="s">
        <v>128</v>
      </c>
      <c r="F17" s="1" t="s">
        <v>129</v>
      </c>
      <c r="G17" s="5"/>
      <c r="H17" s="5"/>
      <c r="I17" s="5"/>
      <c r="J17" s="8"/>
    </row>
    <row r="18" spans="2:11" x14ac:dyDescent="0.3">
      <c r="C18" s="1" t="s">
        <v>180</v>
      </c>
      <c r="F18" s="1" t="s">
        <v>181</v>
      </c>
      <c r="G18" s="5">
        <v>0</v>
      </c>
      <c r="H18" s="5"/>
      <c r="I18" s="5"/>
      <c r="J18" s="8"/>
    </row>
    <row r="19" spans="2:11" x14ac:dyDescent="0.3">
      <c r="C19" s="1" t="s">
        <v>140</v>
      </c>
      <c r="F19" s="1" t="s">
        <v>141</v>
      </c>
      <c r="G19" s="5">
        <v>0</v>
      </c>
      <c r="H19" s="5"/>
      <c r="I19" s="5"/>
      <c r="J19" s="8"/>
    </row>
    <row r="20" spans="2:11" x14ac:dyDescent="0.3">
      <c r="C20" s="1" t="s">
        <v>488</v>
      </c>
      <c r="F20" s="1" t="s">
        <v>489</v>
      </c>
      <c r="G20" s="5"/>
      <c r="H20" s="5"/>
      <c r="I20" s="5"/>
      <c r="J20" s="8"/>
    </row>
    <row r="21" spans="2:11" x14ac:dyDescent="0.3">
      <c r="C21" s="1" t="s">
        <v>191</v>
      </c>
      <c r="F21" s="1" t="s">
        <v>192</v>
      </c>
      <c r="G21" s="5"/>
      <c r="H21" s="5"/>
      <c r="I21" s="5"/>
      <c r="J21" s="8"/>
    </row>
    <row r="22" spans="2:11" x14ac:dyDescent="0.3">
      <c r="C22" s="1" t="s">
        <v>193</v>
      </c>
      <c r="F22" s="1" t="s">
        <v>194</v>
      </c>
      <c r="G22" s="5"/>
      <c r="H22" s="5"/>
      <c r="I22" s="5"/>
      <c r="J22" s="8"/>
    </row>
    <row r="23" spans="2:11" x14ac:dyDescent="0.3">
      <c r="C23" s="1" t="s">
        <v>195</v>
      </c>
      <c r="F23" s="1" t="s">
        <v>196</v>
      </c>
      <c r="G23" s="5"/>
      <c r="H23" s="5"/>
      <c r="I23" s="5"/>
      <c r="J23" s="8"/>
    </row>
    <row r="24" spans="2:11" x14ac:dyDescent="0.3">
      <c r="C24" s="1" t="s">
        <v>76</v>
      </c>
      <c r="F24" s="1" t="s">
        <v>490</v>
      </c>
      <c r="G24" s="5"/>
      <c r="H24" s="5"/>
      <c r="I24" s="5"/>
      <c r="J24" s="8"/>
    </row>
    <row r="25" spans="2:11" x14ac:dyDescent="0.3">
      <c r="C25" s="1" t="s">
        <v>198</v>
      </c>
      <c r="F25" s="1" t="s">
        <v>327</v>
      </c>
      <c r="G25" s="5"/>
      <c r="H25" s="5"/>
      <c r="I25" s="5"/>
      <c r="J25" s="8"/>
    </row>
    <row r="26" spans="2:11" x14ac:dyDescent="0.3">
      <c r="C26" s="1" t="s">
        <v>18</v>
      </c>
      <c r="G26" s="7">
        <f>SUM(G15:G25)</f>
        <v>-9240</v>
      </c>
      <c r="H26" s="7">
        <f>SUM(H16:H25)</f>
        <v>0</v>
      </c>
      <c r="I26" s="7">
        <f>SUM(I16:I25)</f>
        <v>0</v>
      </c>
      <c r="J26" s="8">
        <f>SUM(J16:J25)</f>
        <v>0</v>
      </c>
      <c r="K26">
        <f>SUM(K16:K25)</f>
        <v>-4500</v>
      </c>
    </row>
    <row r="27" spans="2:11" x14ac:dyDescent="0.3">
      <c r="G27" s="5"/>
      <c r="H27" s="5"/>
      <c r="I27" s="5"/>
      <c r="J27" s="8"/>
    </row>
    <row r="28" spans="2:11" x14ac:dyDescent="0.3">
      <c r="B28" s="1" t="s">
        <v>91</v>
      </c>
      <c r="G28" s="5"/>
      <c r="H28" s="5"/>
      <c r="I28" s="5"/>
      <c r="J28" s="8"/>
    </row>
    <row r="29" spans="2:11" x14ac:dyDescent="0.3">
      <c r="C29" s="1" t="s">
        <v>200</v>
      </c>
      <c r="F29" s="1" t="s">
        <v>499</v>
      </c>
      <c r="G29" s="5"/>
      <c r="H29" s="5">
        <v>0</v>
      </c>
      <c r="I29" s="5"/>
      <c r="J29" s="52"/>
    </row>
    <row r="30" spans="2:11" x14ac:dyDescent="0.3">
      <c r="C30" s="1" t="s">
        <v>104</v>
      </c>
      <c r="G30" s="7">
        <f>SUM(G29)</f>
        <v>0</v>
      </c>
      <c r="H30" s="7">
        <f>SUM(H29)</f>
        <v>0</v>
      </c>
      <c r="I30" s="7">
        <f>SUM(I29)</f>
        <v>0</v>
      </c>
      <c r="J30" s="7">
        <f>SUM(J29)</f>
        <v>0</v>
      </c>
      <c r="K30" s="45">
        <f>SUM(K29)</f>
        <v>0</v>
      </c>
    </row>
    <row r="31" spans="2:11" x14ac:dyDescent="0.3">
      <c r="G31" s="5"/>
      <c r="H31" s="5"/>
      <c r="I31" s="5"/>
      <c r="J31" s="8"/>
    </row>
    <row r="32" spans="2:11" x14ac:dyDescent="0.3">
      <c r="B32" s="1" t="s">
        <v>28</v>
      </c>
      <c r="G32" s="8">
        <f>SUM(G26+G30)</f>
        <v>-9240</v>
      </c>
      <c r="H32" s="5">
        <f>SUM(H26+H30)</f>
        <v>0</v>
      </c>
      <c r="I32" s="5">
        <f>SUM(I26+I30)</f>
        <v>0</v>
      </c>
      <c r="J32" s="8">
        <f>SUM(J26+J30)</f>
        <v>0</v>
      </c>
      <c r="K32" s="25">
        <f>SUM(K26+K30)</f>
        <v>-4500</v>
      </c>
    </row>
    <row r="33" spans="1:11" x14ac:dyDescent="0.3">
      <c r="B33" s="1"/>
      <c r="G33" s="9"/>
      <c r="H33" s="5"/>
      <c r="I33" s="5"/>
      <c r="J33" s="9"/>
      <c r="K33" s="25"/>
    </row>
    <row r="34" spans="1:11" x14ac:dyDescent="0.3">
      <c r="B34" s="1"/>
      <c r="C34">
        <v>7610</v>
      </c>
      <c r="F34" t="s">
        <v>112</v>
      </c>
      <c r="G34" s="9">
        <v>-3360</v>
      </c>
      <c r="H34" s="5"/>
      <c r="I34" s="5"/>
      <c r="J34" s="9"/>
      <c r="K34" s="25"/>
    </row>
    <row r="35" spans="1:11" x14ac:dyDescent="0.3">
      <c r="B35" s="1"/>
      <c r="G35" s="9"/>
      <c r="H35" s="5"/>
      <c r="I35" s="5"/>
      <c r="J35" s="9"/>
      <c r="K35" s="25"/>
    </row>
    <row r="36" spans="1:11" x14ac:dyDescent="0.3">
      <c r="G36" s="5"/>
      <c r="H36" s="5"/>
      <c r="I36" s="5"/>
      <c r="J36" s="5"/>
    </row>
    <row r="37" spans="1:11" x14ac:dyDescent="0.3">
      <c r="A37" s="1" t="s">
        <v>33</v>
      </c>
      <c r="G37" s="53">
        <f>SUM(G12+G32+G34)</f>
        <v>-4080</v>
      </c>
      <c r="H37" s="7">
        <f>SUM(H12+H32)</f>
        <v>0</v>
      </c>
      <c r="I37" s="7">
        <f>SUM(I12+I32)</f>
        <v>0</v>
      </c>
      <c r="J37" s="53">
        <f>SUM(J12+J32)</f>
        <v>0</v>
      </c>
      <c r="K37" s="25">
        <f>SUM(K12+K32)</f>
        <v>500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81EE-B011-4906-8F28-0C371D5412EA}">
  <dimension ref="A1:L24"/>
  <sheetViews>
    <sheetView workbookViewId="0">
      <selection activeCell="K11" sqref="K11"/>
    </sheetView>
  </sheetViews>
  <sheetFormatPr defaultRowHeight="14.4" x14ac:dyDescent="0.3"/>
  <cols>
    <col min="4" max="4" width="10.21875" customWidth="1"/>
    <col min="6" max="6" width="28.44140625" customWidth="1"/>
    <col min="7" max="7" width="16.21875" customWidth="1"/>
    <col min="8" max="8" width="15" customWidth="1"/>
    <col min="9" max="9" width="10.21875" customWidth="1"/>
    <col min="10" max="10" width="11.77734375" customWidth="1"/>
    <col min="11" max="11" width="11" customWidth="1"/>
    <col min="12" max="12" width="9.77734375" customWidth="1"/>
  </cols>
  <sheetData>
    <row r="1" spans="1:12" x14ac:dyDescent="0.3">
      <c r="A1" s="1" t="s">
        <v>0</v>
      </c>
      <c r="C1" s="1"/>
      <c r="D1" s="1" t="s">
        <v>1</v>
      </c>
      <c r="G1" s="5"/>
      <c r="H1" s="5"/>
      <c r="I1" s="5"/>
      <c r="J1" s="5"/>
    </row>
    <row r="2" spans="1:12" x14ac:dyDescent="0.3">
      <c r="A2" s="1" t="s">
        <v>2</v>
      </c>
      <c r="C2" s="1"/>
      <c r="D2" s="2">
        <v>45104</v>
      </c>
      <c r="G2" s="5"/>
      <c r="H2" s="5"/>
      <c r="I2" s="5"/>
      <c r="J2" s="5"/>
    </row>
    <row r="3" spans="1:12" x14ac:dyDescent="0.3">
      <c r="A3" s="1" t="s">
        <v>336</v>
      </c>
      <c r="C3" s="1"/>
      <c r="D3" s="1" t="s">
        <v>3</v>
      </c>
      <c r="G3" s="5"/>
      <c r="H3" s="5"/>
      <c r="I3" s="5"/>
      <c r="J3" s="5"/>
    </row>
    <row r="4" spans="1:12" x14ac:dyDescent="0.3">
      <c r="A4" s="1" t="s">
        <v>503</v>
      </c>
      <c r="G4" s="5"/>
      <c r="H4" s="5"/>
      <c r="I4" s="5"/>
      <c r="J4" s="5"/>
    </row>
    <row r="5" spans="1:12" x14ac:dyDescent="0.3">
      <c r="A5" s="1" t="s">
        <v>335</v>
      </c>
      <c r="G5" s="5"/>
      <c r="H5" s="5"/>
      <c r="I5" s="5"/>
      <c r="J5" s="5"/>
    </row>
    <row r="6" spans="1:12" x14ac:dyDescent="0.3">
      <c r="G6" s="5"/>
      <c r="H6" s="5"/>
      <c r="I6" s="5"/>
      <c r="J6" s="5" t="s">
        <v>255</v>
      </c>
    </row>
    <row r="7" spans="1:12" ht="15" thickBot="1" x14ac:dyDescent="0.35">
      <c r="G7" s="10" t="s">
        <v>421</v>
      </c>
      <c r="H7" s="10" t="s">
        <v>340</v>
      </c>
      <c r="I7" s="10" t="s">
        <v>339</v>
      </c>
      <c r="J7" s="10" t="s">
        <v>338</v>
      </c>
      <c r="K7" s="45" t="s">
        <v>420</v>
      </c>
      <c r="L7" s="45" t="s">
        <v>524</v>
      </c>
    </row>
    <row r="8" spans="1:12" x14ac:dyDescent="0.3">
      <c r="B8" t="s">
        <v>529</v>
      </c>
      <c r="G8" s="9"/>
      <c r="H8" s="9"/>
      <c r="I8" s="102"/>
      <c r="J8" s="102"/>
      <c r="K8" s="70"/>
    </row>
    <row r="9" spans="1:12" x14ac:dyDescent="0.3">
      <c r="C9">
        <v>3891</v>
      </c>
      <c r="F9" t="s">
        <v>62</v>
      </c>
      <c r="G9" s="100">
        <v>17500</v>
      </c>
      <c r="H9" s="9"/>
      <c r="I9" s="102"/>
      <c r="J9" s="102"/>
      <c r="K9" s="70">
        <v>25000</v>
      </c>
    </row>
    <row r="10" spans="1:12" x14ac:dyDescent="0.3">
      <c r="G10" s="100"/>
      <c r="H10" s="9"/>
      <c r="I10" s="102"/>
      <c r="J10" s="102"/>
      <c r="K10" s="70"/>
    </row>
    <row r="11" spans="1:12" x14ac:dyDescent="0.3">
      <c r="B11" t="s">
        <v>530</v>
      </c>
      <c r="G11" s="100">
        <f>G9</f>
        <v>17500</v>
      </c>
      <c r="H11" s="9"/>
      <c r="I11" s="102"/>
      <c r="J11" s="102"/>
      <c r="K11" s="102">
        <f>K9</f>
        <v>25000</v>
      </c>
    </row>
    <row r="12" spans="1:12" x14ac:dyDescent="0.3">
      <c r="G12" s="100"/>
      <c r="H12" s="9"/>
      <c r="I12" s="102"/>
      <c r="J12" s="102"/>
      <c r="K12" s="70"/>
    </row>
    <row r="13" spans="1:12" x14ac:dyDescent="0.3">
      <c r="B13" s="1" t="s">
        <v>91</v>
      </c>
      <c r="G13" s="99"/>
      <c r="H13" s="5"/>
      <c r="I13" s="71"/>
      <c r="J13" s="71"/>
      <c r="K13" s="69"/>
    </row>
    <row r="14" spans="1:12" x14ac:dyDescent="0.3">
      <c r="C14">
        <v>4130</v>
      </c>
      <c r="F14" s="1" t="s">
        <v>67</v>
      </c>
      <c r="G14" s="99">
        <v>-5976</v>
      </c>
      <c r="H14" s="5">
        <v>0</v>
      </c>
      <c r="I14" s="71">
        <v>-10000</v>
      </c>
      <c r="J14" s="89">
        <v>0</v>
      </c>
      <c r="K14" s="71">
        <v>-10000</v>
      </c>
    </row>
    <row r="15" spans="1:12" x14ac:dyDescent="0.3">
      <c r="C15" s="1"/>
      <c r="F15" s="1"/>
      <c r="G15" s="99"/>
      <c r="H15" s="5"/>
      <c r="I15" s="71"/>
      <c r="J15" s="90"/>
      <c r="K15" s="69"/>
    </row>
    <row r="16" spans="1:12" x14ac:dyDescent="0.3">
      <c r="C16" s="1"/>
      <c r="F16" s="1"/>
      <c r="G16" s="99"/>
      <c r="H16" s="5"/>
      <c r="I16" s="71"/>
      <c r="J16" s="90"/>
      <c r="K16" s="69"/>
    </row>
    <row r="17" spans="1:11" x14ac:dyDescent="0.3">
      <c r="C17">
        <v>4830</v>
      </c>
      <c r="F17" s="1" t="s">
        <v>567</v>
      </c>
      <c r="G17" s="99">
        <v>-4146</v>
      </c>
      <c r="H17" s="5"/>
      <c r="I17" s="71"/>
      <c r="J17" s="102"/>
      <c r="K17" s="69"/>
    </row>
    <row r="18" spans="1:11" x14ac:dyDescent="0.3">
      <c r="C18" s="1"/>
      <c r="F18" s="1"/>
      <c r="G18" s="99"/>
      <c r="H18" s="5"/>
      <c r="I18" s="71"/>
      <c r="J18" s="71"/>
      <c r="K18" s="69"/>
    </row>
    <row r="19" spans="1:11" x14ac:dyDescent="0.3">
      <c r="C19" s="1" t="s">
        <v>104</v>
      </c>
      <c r="G19" s="101">
        <f>SUM(G14:G18)</f>
        <v>-10122</v>
      </c>
      <c r="H19" s="7">
        <v>0</v>
      </c>
      <c r="I19" s="91">
        <v>-10000</v>
      </c>
      <c r="J19" s="91">
        <f>SUM(J14:J18)</f>
        <v>0</v>
      </c>
      <c r="K19" s="69">
        <f>SUM(K14:K18)</f>
        <v>-10000</v>
      </c>
    </row>
    <row r="20" spans="1:11" x14ac:dyDescent="0.3">
      <c r="C20" s="1"/>
      <c r="G20" s="100"/>
      <c r="H20" s="9"/>
      <c r="I20" s="102"/>
      <c r="J20" s="102"/>
      <c r="K20" s="69"/>
    </row>
    <row r="21" spans="1:11" x14ac:dyDescent="0.3">
      <c r="C21" s="1"/>
      <c r="G21" s="100"/>
      <c r="H21" s="9"/>
      <c r="I21" s="102"/>
      <c r="J21" s="102"/>
      <c r="K21" s="69"/>
    </row>
    <row r="22" spans="1:11" x14ac:dyDescent="0.3">
      <c r="C22" s="1"/>
      <c r="G22" s="100"/>
      <c r="H22" s="9"/>
      <c r="I22" s="102"/>
      <c r="J22" s="102"/>
      <c r="K22" s="69"/>
    </row>
    <row r="23" spans="1:11" x14ac:dyDescent="0.3">
      <c r="G23" s="99"/>
      <c r="H23" s="5"/>
      <c r="I23" s="71"/>
      <c r="J23" s="71"/>
      <c r="K23" s="69"/>
    </row>
    <row r="24" spans="1:11" x14ac:dyDescent="0.3">
      <c r="A24" s="1" t="s">
        <v>33</v>
      </c>
      <c r="G24" s="99">
        <f>G11+G19</f>
        <v>7378</v>
      </c>
      <c r="H24" s="5">
        <v>0</v>
      </c>
      <c r="I24" s="71">
        <v>-10000</v>
      </c>
      <c r="J24" s="71">
        <f>SUM(J19:J23)</f>
        <v>0</v>
      </c>
      <c r="K24" s="71">
        <f>K11+K19</f>
        <v>15000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F63D-1097-4C5F-8C15-85CC5C6154C0}">
  <dimension ref="A1:K15"/>
  <sheetViews>
    <sheetView zoomScaleNormal="100" workbookViewId="0">
      <selection activeCell="G15" sqref="G15"/>
    </sheetView>
  </sheetViews>
  <sheetFormatPr defaultRowHeight="14.4" x14ac:dyDescent="0.3"/>
  <cols>
    <col min="1" max="1" width="3.21875" customWidth="1"/>
    <col min="2" max="2" width="2.77734375" customWidth="1"/>
    <col min="3" max="3" width="4.5546875" customWidth="1"/>
    <col min="4" max="4" width="10.44140625" hidden="1" customWidth="1"/>
    <col min="5" max="5" width="0" hidden="1" customWidth="1"/>
    <col min="6" max="6" width="33.21875" bestFit="1" customWidth="1"/>
    <col min="7" max="7" width="16" bestFit="1" customWidth="1"/>
    <col min="8" max="8" width="18.21875" bestFit="1" customWidth="1"/>
    <col min="9" max="9" width="17" bestFit="1" customWidth="1"/>
    <col min="10" max="10" width="11" style="5" bestFit="1" customWidth="1"/>
  </cols>
  <sheetData>
    <row r="1" spans="1:11" x14ac:dyDescent="0.3">
      <c r="A1" s="1" t="s">
        <v>0</v>
      </c>
      <c r="C1" s="1"/>
      <c r="D1" s="1" t="s">
        <v>1</v>
      </c>
      <c r="G1" s="5"/>
      <c r="H1" s="5"/>
      <c r="I1" s="5"/>
    </row>
    <row r="2" spans="1:11" x14ac:dyDescent="0.3">
      <c r="A2" s="1" t="s">
        <v>2</v>
      </c>
      <c r="C2" s="1"/>
      <c r="D2" s="2">
        <v>45104</v>
      </c>
      <c r="G2" s="5"/>
      <c r="H2" s="5"/>
      <c r="I2" s="5"/>
    </row>
    <row r="3" spans="1:11" x14ac:dyDescent="0.3">
      <c r="A3" s="1" t="s">
        <v>336</v>
      </c>
      <c r="C3" s="1"/>
      <c r="D3" s="1" t="s">
        <v>3</v>
      </c>
      <c r="G3" s="5"/>
      <c r="H3" s="5"/>
      <c r="I3" s="5"/>
    </row>
    <row r="4" spans="1:11" x14ac:dyDescent="0.3">
      <c r="A4" s="1" t="s">
        <v>202</v>
      </c>
      <c r="G4" s="5"/>
      <c r="H4" s="5"/>
      <c r="I4" s="5"/>
    </row>
    <row r="5" spans="1:11" x14ac:dyDescent="0.3">
      <c r="A5" s="1" t="s">
        <v>335</v>
      </c>
      <c r="G5" s="5"/>
      <c r="H5" s="5"/>
      <c r="I5" s="5"/>
    </row>
    <row r="6" spans="1:11" x14ac:dyDescent="0.3">
      <c r="G6" s="5"/>
      <c r="H6" s="5"/>
      <c r="I6" s="5"/>
      <c r="J6" s="5" t="s">
        <v>255</v>
      </c>
    </row>
    <row r="7" spans="1:11" ht="15" thickBot="1" x14ac:dyDescent="0.35">
      <c r="G7" s="10" t="s">
        <v>421</v>
      </c>
      <c r="H7" s="10" t="s">
        <v>340</v>
      </c>
      <c r="I7" s="10" t="s">
        <v>339</v>
      </c>
      <c r="J7" s="10" t="s">
        <v>338</v>
      </c>
      <c r="K7" s="45" t="s">
        <v>420</v>
      </c>
    </row>
    <row r="8" spans="1:11" x14ac:dyDescent="0.3">
      <c r="B8" s="1" t="s">
        <v>91</v>
      </c>
      <c r="G8" s="5"/>
      <c r="H8" s="5"/>
      <c r="I8" s="5"/>
    </row>
    <row r="9" spans="1:11" x14ac:dyDescent="0.3">
      <c r="C9" s="1" t="s">
        <v>94</v>
      </c>
      <c r="F9" s="1" t="s">
        <v>95</v>
      </c>
      <c r="G9" s="5">
        <v>0</v>
      </c>
      <c r="H9" s="5">
        <v>0</v>
      </c>
      <c r="I9" s="5">
        <v>-10000</v>
      </c>
      <c r="J9" s="52">
        <v>0</v>
      </c>
    </row>
    <row r="10" spans="1:11" x14ac:dyDescent="0.3">
      <c r="C10" s="1"/>
      <c r="F10" s="1"/>
      <c r="G10" s="5"/>
      <c r="H10" s="5"/>
      <c r="I10" s="5"/>
      <c r="J10" s="8"/>
    </row>
    <row r="11" spans="1:11" x14ac:dyDescent="0.3">
      <c r="C11" s="1"/>
      <c r="F11" s="1"/>
      <c r="G11" s="5"/>
      <c r="H11" s="5"/>
      <c r="I11" s="5"/>
      <c r="J11" s="8"/>
    </row>
    <row r="12" spans="1:11" x14ac:dyDescent="0.3">
      <c r="C12" s="1"/>
      <c r="F12" s="1"/>
      <c r="G12" s="5"/>
      <c r="H12" s="5"/>
      <c r="I12" s="5"/>
    </row>
    <row r="13" spans="1:11" x14ac:dyDescent="0.3">
      <c r="C13" s="1" t="s">
        <v>104</v>
      </c>
      <c r="G13" s="7">
        <v>0</v>
      </c>
      <c r="H13" s="7">
        <v>0</v>
      </c>
      <c r="I13" s="7">
        <v>-10000</v>
      </c>
      <c r="J13" s="7">
        <f>SUM(J9:J12)</f>
        <v>0</v>
      </c>
      <c r="K13">
        <f>SUM(K9:K12)</f>
        <v>0</v>
      </c>
    </row>
    <row r="14" spans="1:11" x14ac:dyDescent="0.3">
      <c r="G14" s="5"/>
      <c r="H14" s="5"/>
      <c r="I14" s="5"/>
    </row>
    <row r="15" spans="1:11" x14ac:dyDescent="0.3">
      <c r="A15" s="1" t="s">
        <v>33</v>
      </c>
      <c r="G15" s="5">
        <f>SUM(G13:G14)</f>
        <v>0</v>
      </c>
      <c r="H15" s="5">
        <v>0</v>
      </c>
      <c r="I15" s="5">
        <v>-10000</v>
      </c>
      <c r="J15" s="5">
        <f>SUM(J13:J14)</f>
        <v>0</v>
      </c>
      <c r="K15">
        <f>SUM(K13)</f>
        <v>0</v>
      </c>
    </row>
  </sheetData>
  <pageMargins left="0.7" right="0.7" top="0.75" bottom="0.75" header="0.3" footer="0.3"/>
  <pageSetup paperSize="9" scale="99" orientation="portrait" r:id="rId1"/>
  <headerFooter>
    <oddFooter>&amp;C_x000D_&amp;1#&amp;"Noto IKEA Latin"&amp;8&amp;K5A5A5A Internal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A80E-FB6E-4343-9218-FB0BA8E60A50}">
  <dimension ref="A1:F33"/>
  <sheetViews>
    <sheetView workbookViewId="0"/>
  </sheetViews>
  <sheetFormatPr defaultRowHeight="14.4" x14ac:dyDescent="0.3"/>
  <cols>
    <col min="1" max="1" width="25.21875" bestFit="1" customWidth="1"/>
    <col min="2" max="2" width="18.21875" bestFit="1" customWidth="1"/>
    <col min="3" max="3" width="11.21875" bestFit="1" customWidth="1"/>
    <col min="4" max="4" width="8.77734375" style="31"/>
    <col min="5" max="5" width="10.21875" style="32" bestFit="1" customWidth="1"/>
    <col min="6" max="6" width="11.21875" style="5" bestFit="1" customWidth="1"/>
  </cols>
  <sheetData>
    <row r="1" spans="1:6" s="20" customFormat="1" x14ac:dyDescent="0.3">
      <c r="A1" s="20" t="s">
        <v>337</v>
      </c>
      <c r="D1" s="49" t="s">
        <v>286</v>
      </c>
      <c r="E1" s="50" t="s">
        <v>269</v>
      </c>
      <c r="F1" s="21" t="s">
        <v>326</v>
      </c>
    </row>
    <row r="2" spans="1:6" x14ac:dyDescent="0.3">
      <c r="F2" s="47">
        <v>0.31419999999999998</v>
      </c>
    </row>
    <row r="3" spans="1:6" x14ac:dyDescent="0.3">
      <c r="A3" s="33" t="s">
        <v>287</v>
      </c>
      <c r="B3" s="34" t="s">
        <v>288</v>
      </c>
      <c r="C3" s="35">
        <v>10000</v>
      </c>
      <c r="D3" s="31">
        <v>3</v>
      </c>
      <c r="E3" s="32">
        <f>+C3*D3</f>
        <v>30000</v>
      </c>
    </row>
    <row r="4" spans="1:6" x14ac:dyDescent="0.3">
      <c r="A4" s="33" t="s">
        <v>289</v>
      </c>
      <c r="B4" s="34" t="s">
        <v>290</v>
      </c>
      <c r="C4" s="35">
        <v>7000</v>
      </c>
      <c r="D4" s="31">
        <v>12</v>
      </c>
      <c r="E4" s="32">
        <f t="shared" ref="E4:E18" si="0">+C4*D4</f>
        <v>84000</v>
      </c>
    </row>
    <row r="5" spans="1:6" x14ac:dyDescent="0.3">
      <c r="A5" s="33" t="s">
        <v>291</v>
      </c>
      <c r="B5" s="36" t="s">
        <v>292</v>
      </c>
      <c r="C5" s="35">
        <v>12000</v>
      </c>
      <c r="D5" s="31">
        <v>9</v>
      </c>
      <c r="E5" s="32">
        <f t="shared" si="0"/>
        <v>108000</v>
      </c>
    </row>
    <row r="6" spans="1:6" x14ac:dyDescent="0.3">
      <c r="A6" s="33" t="s">
        <v>293</v>
      </c>
      <c r="B6" s="36" t="s">
        <v>290</v>
      </c>
      <c r="C6" s="35">
        <v>15000</v>
      </c>
      <c r="D6" s="31">
        <v>12</v>
      </c>
      <c r="E6" s="32">
        <f t="shared" si="0"/>
        <v>180000</v>
      </c>
    </row>
    <row r="7" spans="1:6" x14ac:dyDescent="0.3">
      <c r="A7" s="33" t="s">
        <v>294</v>
      </c>
      <c r="B7" s="36" t="s">
        <v>295</v>
      </c>
      <c r="C7" s="35">
        <v>5500</v>
      </c>
      <c r="D7" s="31">
        <v>12</v>
      </c>
      <c r="E7" s="32">
        <f t="shared" si="0"/>
        <v>66000</v>
      </c>
    </row>
    <row r="8" spans="1:6" x14ac:dyDescent="0.3">
      <c r="A8" s="33" t="s">
        <v>296</v>
      </c>
      <c r="B8" s="34" t="s">
        <v>290</v>
      </c>
      <c r="C8" s="35">
        <v>11000</v>
      </c>
      <c r="D8" s="31">
        <v>4</v>
      </c>
      <c r="E8" s="32">
        <f t="shared" si="0"/>
        <v>44000</v>
      </c>
    </row>
    <row r="9" spans="1:6" x14ac:dyDescent="0.3">
      <c r="A9" s="33" t="s">
        <v>297</v>
      </c>
      <c r="B9" s="36" t="s">
        <v>290</v>
      </c>
      <c r="C9" s="35">
        <v>7000</v>
      </c>
      <c r="D9" s="31">
        <v>12</v>
      </c>
      <c r="E9" s="32">
        <f t="shared" si="0"/>
        <v>84000</v>
      </c>
    </row>
    <row r="10" spans="1:6" x14ac:dyDescent="0.3">
      <c r="A10" s="33" t="s">
        <v>298</v>
      </c>
      <c r="B10" s="34" t="s">
        <v>290</v>
      </c>
      <c r="C10" s="35">
        <v>13000</v>
      </c>
      <c r="D10" s="31">
        <v>12</v>
      </c>
      <c r="E10" s="32">
        <f t="shared" si="0"/>
        <v>156000</v>
      </c>
    </row>
    <row r="11" spans="1:6" x14ac:dyDescent="0.3">
      <c r="A11" s="33" t="s">
        <v>299</v>
      </c>
      <c r="B11" s="34" t="s">
        <v>300</v>
      </c>
      <c r="C11" s="35">
        <v>14000</v>
      </c>
      <c r="D11" s="31">
        <v>9.5</v>
      </c>
      <c r="E11" s="32">
        <f t="shared" si="0"/>
        <v>133000</v>
      </c>
    </row>
    <row r="12" spans="1:6" x14ac:dyDescent="0.3">
      <c r="A12" s="33" t="s">
        <v>301</v>
      </c>
      <c r="B12" s="36" t="s">
        <v>290</v>
      </c>
      <c r="C12" s="35">
        <v>1350</v>
      </c>
      <c r="D12" s="31">
        <v>12</v>
      </c>
      <c r="E12" s="32">
        <f t="shared" si="0"/>
        <v>16200</v>
      </c>
    </row>
    <row r="13" spans="1:6" x14ac:dyDescent="0.3">
      <c r="A13" s="33" t="s">
        <v>302</v>
      </c>
      <c r="B13" s="34" t="s">
        <v>292</v>
      </c>
      <c r="C13" s="35">
        <v>4000</v>
      </c>
      <c r="D13" s="31">
        <v>9</v>
      </c>
      <c r="E13" s="32">
        <f t="shared" si="0"/>
        <v>36000</v>
      </c>
    </row>
    <row r="14" spans="1:6" x14ac:dyDescent="0.3">
      <c r="A14" s="33" t="s">
        <v>303</v>
      </c>
      <c r="B14" s="34" t="s">
        <v>290</v>
      </c>
      <c r="C14" s="35">
        <v>9000</v>
      </c>
      <c r="D14" s="31">
        <v>12</v>
      </c>
      <c r="E14" s="32">
        <f t="shared" si="0"/>
        <v>108000</v>
      </c>
    </row>
    <row r="15" spans="1:6" x14ac:dyDescent="0.3">
      <c r="A15" s="37" t="s">
        <v>304</v>
      </c>
      <c r="B15" s="38" t="s">
        <v>305</v>
      </c>
      <c r="C15" s="35">
        <v>14000</v>
      </c>
      <c r="D15" s="31">
        <v>12</v>
      </c>
      <c r="E15" s="32">
        <f t="shared" si="0"/>
        <v>168000</v>
      </c>
    </row>
    <row r="16" spans="1:6" x14ac:dyDescent="0.3">
      <c r="A16" s="33" t="s">
        <v>306</v>
      </c>
      <c r="B16" s="34" t="s">
        <v>307</v>
      </c>
      <c r="C16" s="35">
        <v>3000</v>
      </c>
      <c r="D16" s="31">
        <v>12</v>
      </c>
      <c r="E16" s="32">
        <f t="shared" si="0"/>
        <v>36000</v>
      </c>
    </row>
    <row r="17" spans="1:6" x14ac:dyDescent="0.3">
      <c r="A17" s="33" t="s">
        <v>308</v>
      </c>
      <c r="B17" s="34" t="s">
        <v>290</v>
      </c>
      <c r="C17" s="35">
        <v>6000</v>
      </c>
      <c r="D17" s="31">
        <v>12</v>
      </c>
      <c r="E17" s="32">
        <f t="shared" si="0"/>
        <v>72000</v>
      </c>
    </row>
    <row r="18" spans="1:6" x14ac:dyDescent="0.3">
      <c r="A18" s="33" t="s">
        <v>309</v>
      </c>
      <c r="B18" s="34" t="s">
        <v>310</v>
      </c>
      <c r="C18" s="35">
        <v>35000</v>
      </c>
      <c r="D18" s="31">
        <v>11</v>
      </c>
      <c r="E18" s="32">
        <f t="shared" si="0"/>
        <v>385000</v>
      </c>
    </row>
    <row r="19" spans="1:6" x14ac:dyDescent="0.3">
      <c r="A19" s="33"/>
      <c r="B19" s="34"/>
      <c r="C19" s="35"/>
      <c r="E19" s="39">
        <f>SUM(E3:E18)</f>
        <v>1706200</v>
      </c>
    </row>
    <row r="20" spans="1:6" x14ac:dyDescent="0.3">
      <c r="A20" s="33"/>
      <c r="B20" s="34"/>
      <c r="C20" s="35"/>
      <c r="E20" s="45"/>
    </row>
    <row r="21" spans="1:6" x14ac:dyDescent="0.3">
      <c r="A21" s="33" t="s">
        <v>324</v>
      </c>
      <c r="B21" s="34"/>
      <c r="C21" s="35"/>
      <c r="E21" s="45">
        <f>-E19*5%</f>
        <v>-85310</v>
      </c>
    </row>
    <row r="22" spans="1:6" x14ac:dyDescent="0.3">
      <c r="A22" s="33" t="s">
        <v>325</v>
      </c>
      <c r="B22" s="34"/>
      <c r="C22" s="35"/>
      <c r="E22" s="46">
        <f>SUM(E19:E21)</f>
        <v>1620890</v>
      </c>
      <c r="F22" s="5">
        <f>+E22*F2</f>
        <v>509283.63799999998</v>
      </c>
    </row>
    <row r="23" spans="1:6" x14ac:dyDescent="0.3">
      <c r="A23" s="33"/>
      <c r="B23" s="34"/>
      <c r="C23" s="35"/>
      <c r="E23" s="45"/>
    </row>
    <row r="24" spans="1:6" x14ac:dyDescent="0.3">
      <c r="A24" s="33"/>
      <c r="B24" s="34"/>
      <c r="C24" s="35"/>
    </row>
    <row r="25" spans="1:6" x14ac:dyDescent="0.3">
      <c r="A25" s="33" t="s">
        <v>311</v>
      </c>
      <c r="B25" s="36" t="s">
        <v>295</v>
      </c>
      <c r="C25" s="35">
        <v>9500</v>
      </c>
      <c r="D25" s="31">
        <v>12</v>
      </c>
      <c r="E25" s="32">
        <f>+C25*D25</f>
        <v>114000</v>
      </c>
    </row>
    <row r="26" spans="1:6" x14ac:dyDescent="0.3">
      <c r="A26" s="37" t="s">
        <v>312</v>
      </c>
      <c r="B26" s="40" t="s">
        <v>313</v>
      </c>
      <c r="C26" s="35">
        <v>2000</v>
      </c>
      <c r="D26" s="31">
        <v>12</v>
      </c>
      <c r="E26" s="32">
        <f t="shared" ref="E26:E28" si="1">+C26*D26</f>
        <v>24000</v>
      </c>
    </row>
    <row r="27" spans="1:6" x14ac:dyDescent="0.3">
      <c r="A27" s="33" t="s">
        <v>314</v>
      </c>
      <c r="B27" s="36" t="s">
        <v>295</v>
      </c>
      <c r="C27" s="35">
        <v>23000</v>
      </c>
      <c r="D27" s="31">
        <v>12</v>
      </c>
      <c r="E27" s="32">
        <f t="shared" si="1"/>
        <v>276000</v>
      </c>
    </row>
    <row r="28" spans="1:6" x14ac:dyDescent="0.3">
      <c r="A28" s="33" t="s">
        <v>315</v>
      </c>
      <c r="B28" s="36" t="s">
        <v>316</v>
      </c>
      <c r="C28" s="35">
        <v>3000</v>
      </c>
      <c r="D28" s="31">
        <v>12</v>
      </c>
      <c r="E28" s="32">
        <f t="shared" si="1"/>
        <v>36000</v>
      </c>
    </row>
    <row r="29" spans="1:6" x14ac:dyDescent="0.3">
      <c r="E29" s="39">
        <f>SUM(E25:E28)</f>
        <v>450000</v>
      </c>
      <c r="F29" s="5">
        <f>+E29*F2</f>
        <v>141390</v>
      </c>
    </row>
    <row r="30" spans="1:6" ht="15" thickBot="1" x14ac:dyDescent="0.35">
      <c r="A30" s="33" t="s">
        <v>317</v>
      </c>
      <c r="B30" s="36" t="s">
        <v>318</v>
      </c>
      <c r="C30" s="41" t="s">
        <v>319</v>
      </c>
      <c r="F30" s="48">
        <f>SUM(F22:F29)</f>
        <v>650673.63800000004</v>
      </c>
    </row>
    <row r="31" spans="1:6" ht="15" thickTop="1" x14ac:dyDescent="0.3"/>
    <row r="32" spans="1:6" x14ac:dyDescent="0.3">
      <c r="A32" s="33" t="s">
        <v>320</v>
      </c>
      <c r="B32" s="36"/>
      <c r="C32" s="41" t="s">
        <v>319</v>
      </c>
    </row>
    <row r="33" spans="1:3" ht="15" thickBot="1" x14ac:dyDescent="0.35">
      <c r="A33" s="42" t="s">
        <v>321</v>
      </c>
      <c r="B33" s="43"/>
      <c r="C33" s="44" t="s">
        <v>322</v>
      </c>
    </row>
  </sheetData>
  <pageMargins left="0.7" right="0.7" top="0.75" bottom="0.75" header="0.3" footer="0.3"/>
  <headerFooter>
    <oddFooter>&amp;C_x000D_&amp;1#&amp;"Noto IKEA Latin"&amp;8&amp;K5A5A5A Internal</oddFooter>
  </headerFooter>
</worksheet>
</file>

<file path=docMetadata/LabelInfo.xml><?xml version="1.0" encoding="utf-8"?>
<clbl:labelList xmlns:clbl="http://schemas.microsoft.com/office/2020/mipLabelMetadata">
  <clbl:label id="{0f945650-ec40-41a9-9362-7e2addda4452}" enabled="1" method="Standard" siteId="{a33c6ac4-a52e-45c5-af07-b972df9bd00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15</vt:i4>
      </vt:variant>
    </vt:vector>
  </HeadingPairs>
  <TitlesOfParts>
    <vt:vector size="15" baseType="lpstr">
      <vt:lpstr>Sammanställning</vt:lpstr>
      <vt:lpstr>Budget 2526</vt:lpstr>
      <vt:lpstr>Akademi</vt:lpstr>
      <vt:lpstr>U o J lag</vt:lpstr>
      <vt:lpstr>Sponsring</vt:lpstr>
      <vt:lpstr>Herrar</vt:lpstr>
      <vt:lpstr>Damer</vt:lpstr>
      <vt:lpstr>Ungdom</vt:lpstr>
      <vt:lpstr>VFC</vt:lpstr>
      <vt:lpstr>Kiosk</vt:lpstr>
      <vt:lpstr>Gemensamt</vt:lpstr>
      <vt:lpstr>HF Syd</vt:lpstr>
      <vt:lpstr>Team 500</vt:lpstr>
      <vt:lpstr>Camp</vt:lpstr>
      <vt:lpstr>Löner herrtruppen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dator</dc:creator>
  <cp:lastModifiedBy>Stellan o Susanne Grönberg-Olsson</cp:lastModifiedBy>
  <cp:lastPrinted>2025-08-13T07:40:27Z</cp:lastPrinted>
  <dcterms:created xsi:type="dcterms:W3CDTF">2023-06-27T16:16:06Z</dcterms:created>
  <dcterms:modified xsi:type="dcterms:W3CDTF">2025-08-16T08:15:29Z</dcterms:modified>
</cp:coreProperties>
</file>